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900" yWindow="-120" windowWidth="1962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5" i="1" l="1"/>
  <c r="B125" i="1"/>
  <c r="C123" i="1"/>
  <c r="B123" i="1"/>
  <c r="C121" i="1"/>
  <c r="B121" i="1"/>
  <c r="C119" i="1"/>
  <c r="B119" i="1"/>
  <c r="C117" i="1"/>
  <c r="B117" i="1"/>
  <c r="C115" i="1"/>
  <c r="B115" i="1"/>
  <c r="C113" i="1"/>
  <c r="B113" i="1"/>
  <c r="C111" i="1"/>
  <c r="B111" i="1"/>
  <c r="C109" i="1"/>
  <c r="B109" i="1"/>
  <c r="C110" i="1"/>
  <c r="C112" i="1"/>
  <c r="C114" i="1"/>
  <c r="C116" i="1"/>
  <c r="C118" i="1"/>
  <c r="C120" i="1"/>
  <c r="C122" i="1"/>
  <c r="C124" i="1"/>
  <c r="C126" i="1"/>
  <c r="C108" i="1"/>
  <c r="B126" i="1"/>
  <c r="B124" i="1"/>
  <c r="B122" i="1"/>
  <c r="B120" i="1"/>
  <c r="B118" i="1"/>
  <c r="B116" i="1"/>
  <c r="B114" i="1"/>
  <c r="B112" i="1"/>
  <c r="B110" i="1"/>
  <c r="B108" i="1"/>
  <c r="C63" i="1" l="1"/>
  <c r="C64" i="1"/>
  <c r="C65" i="1"/>
  <c r="C66" i="1"/>
  <c r="C67" i="1"/>
  <c r="C68" i="1"/>
  <c r="C69" i="1"/>
  <c r="C70" i="1"/>
  <c r="C71" i="1"/>
  <c r="C62" i="1"/>
  <c r="B71" i="1"/>
  <c r="B70" i="1"/>
  <c r="B69" i="1"/>
  <c r="B68" i="1"/>
  <c r="B67" i="1"/>
  <c r="B66" i="1"/>
  <c r="B65" i="1"/>
  <c r="B64" i="1"/>
  <c r="B63" i="1"/>
  <c r="B62" i="1"/>
  <c r="D87" i="1" l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86" i="1"/>
  <c r="C103" i="1"/>
  <c r="C102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4" i="1"/>
  <c r="C105" i="1"/>
  <c r="C86" i="1"/>
  <c r="C75" i="1"/>
  <c r="C76" i="1"/>
  <c r="C77" i="1"/>
  <c r="C78" i="1"/>
  <c r="C79" i="1"/>
  <c r="C80" i="1"/>
  <c r="C81" i="1"/>
  <c r="C82" i="1"/>
  <c r="C83" i="1"/>
  <c r="C74" i="1"/>
  <c r="C51" i="1" l="1"/>
  <c r="C52" i="1"/>
  <c r="C53" i="1"/>
  <c r="C54" i="1"/>
  <c r="C55" i="1"/>
  <c r="C56" i="1"/>
  <c r="C57" i="1"/>
  <c r="C58" i="1"/>
  <c r="C59" i="1"/>
  <c r="C50" i="1"/>
  <c r="C14" i="1"/>
  <c r="B59" i="1" l="1"/>
  <c r="B58" i="1"/>
  <c r="B57" i="1"/>
  <c r="B56" i="1"/>
  <c r="B55" i="1"/>
  <c r="B54" i="1"/>
  <c r="B53" i="1"/>
  <c r="B52" i="1"/>
  <c r="B51" i="1"/>
  <c r="B50" i="1"/>
  <c r="C39" i="1" l="1"/>
  <c r="C40" i="1"/>
  <c r="C41" i="1"/>
  <c r="C42" i="1"/>
  <c r="C43" i="1"/>
  <c r="C44" i="1"/>
  <c r="C45" i="1"/>
  <c r="C46" i="1"/>
  <c r="C47" i="1"/>
  <c r="C38" i="1"/>
  <c r="B47" i="1"/>
  <c r="B46" i="1"/>
  <c r="B45" i="1"/>
  <c r="B44" i="1"/>
  <c r="B43" i="1"/>
  <c r="B42" i="1"/>
  <c r="B41" i="1"/>
  <c r="B40" i="1"/>
  <c r="B39" i="1"/>
  <c r="B38" i="1"/>
  <c r="C27" i="1" l="1"/>
  <c r="C28" i="1"/>
  <c r="C29" i="1"/>
  <c r="C30" i="1"/>
  <c r="C31" i="1"/>
  <c r="C32" i="1"/>
  <c r="C33" i="1"/>
  <c r="C34" i="1"/>
  <c r="C35" i="1"/>
  <c r="C26" i="1"/>
  <c r="D27" i="1" l="1"/>
  <c r="D28" i="1"/>
  <c r="D29" i="1"/>
  <c r="D30" i="1"/>
  <c r="D31" i="1"/>
  <c r="D32" i="1"/>
  <c r="D33" i="1"/>
  <c r="D34" i="1"/>
  <c r="D35" i="1"/>
  <c r="D26" i="1"/>
  <c r="D15" i="1"/>
  <c r="D16" i="1"/>
  <c r="D17" i="1"/>
  <c r="D18" i="1"/>
  <c r="D19" i="1"/>
  <c r="D20" i="1"/>
  <c r="D21" i="1"/>
  <c r="D22" i="1"/>
  <c r="D23" i="1"/>
  <c r="D14" i="1"/>
  <c r="C15" i="1" l="1"/>
  <c r="C16" i="1"/>
  <c r="C17" i="1"/>
  <c r="C18" i="1"/>
  <c r="C19" i="1"/>
  <c r="C20" i="1"/>
  <c r="C21" i="1"/>
  <c r="C22" i="1"/>
  <c r="C23" i="1"/>
  <c r="I6" i="1"/>
  <c r="I5" i="1"/>
  <c r="I4" i="1"/>
  <c r="I3" i="1"/>
  <c r="I2" i="1"/>
  <c r="H6" i="1"/>
  <c r="H5" i="1"/>
  <c r="H4" i="1"/>
  <c r="H3" i="1"/>
  <c r="H2" i="1"/>
  <c r="G6" i="1"/>
  <c r="G5" i="1"/>
  <c r="G4" i="1"/>
  <c r="G3" i="1"/>
  <c r="G2" i="1"/>
  <c r="F6" i="1"/>
  <c r="F5" i="1"/>
  <c r="F4" i="1"/>
  <c r="F3" i="1"/>
  <c r="F2" i="1"/>
  <c r="E6" i="1"/>
  <c r="E5" i="1"/>
  <c r="E4" i="1"/>
  <c r="E3" i="1"/>
  <c r="E2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<sst xmlns="http://schemas.openxmlformats.org/spreadsheetml/2006/main" count="39" uniqueCount="20">
  <si>
    <t>データ</t>
    <phoneticPr fontId="1"/>
  </si>
  <si>
    <t>QUARTILE</t>
    <phoneticPr fontId="1"/>
  </si>
  <si>
    <t>PERCENTILE</t>
    <phoneticPr fontId="1"/>
  </si>
  <si>
    <t>QUARTILE.INC</t>
    <phoneticPr fontId="1"/>
  </si>
  <si>
    <t>PERCENTILE.INC</t>
    <phoneticPr fontId="1"/>
  </si>
  <si>
    <t>QUARTILE.EXC</t>
    <phoneticPr fontId="1"/>
  </si>
  <si>
    <t>PERCENTILE.EXC</t>
    <phoneticPr fontId="1"/>
  </si>
  <si>
    <t>順位</t>
    <rPh sb="0" eb="2">
      <t>ジュンイ</t>
    </rPh>
    <phoneticPr fontId="1"/>
  </si>
  <si>
    <t>順位-1</t>
    <rPh sb="0" eb="2">
      <t>ジュンイ</t>
    </rPh>
    <phoneticPr fontId="1"/>
  </si>
  <si>
    <t>最小値</t>
    <rPh sb="0" eb="3">
      <t>サイショウチ</t>
    </rPh>
    <phoneticPr fontId="1"/>
  </si>
  <si>
    <t>第1四分位数</t>
    <rPh sb="0" eb="1">
      <t>ダイ</t>
    </rPh>
    <rPh sb="2" eb="3">
      <t>シ</t>
    </rPh>
    <rPh sb="3" eb="4">
      <t>ブン</t>
    </rPh>
    <rPh sb="4" eb="5">
      <t>イ</t>
    </rPh>
    <rPh sb="5" eb="6">
      <t>スウ</t>
    </rPh>
    <phoneticPr fontId="1"/>
  </si>
  <si>
    <t>中央値</t>
    <rPh sb="0" eb="2">
      <t>チュウオウ</t>
    </rPh>
    <rPh sb="2" eb="3">
      <t>チ</t>
    </rPh>
    <phoneticPr fontId="1"/>
  </si>
  <si>
    <t>第3四分位数</t>
    <rPh sb="0" eb="1">
      <t>ダイ</t>
    </rPh>
    <phoneticPr fontId="1"/>
  </si>
  <si>
    <t>最大値</t>
    <rPh sb="0" eb="3">
      <t>サイダイチ</t>
    </rPh>
    <phoneticPr fontId="1"/>
  </si>
  <si>
    <t>相対順位</t>
    <rPh sb="0" eb="2">
      <t>ソウタイ</t>
    </rPh>
    <rPh sb="2" eb="4">
      <t>ジュンイ</t>
    </rPh>
    <phoneticPr fontId="1"/>
  </si>
  <si>
    <t>データ</t>
  </si>
  <si>
    <t>順位-1/2</t>
    <rPh sb="0" eb="2">
      <t>ジュンイ</t>
    </rPh>
    <phoneticPr fontId="1"/>
  </si>
  <si>
    <t>順位-1/3</t>
    <rPh sb="0" eb="2">
      <t>ジュンイ</t>
    </rPh>
    <phoneticPr fontId="1"/>
  </si>
  <si>
    <t>中間データ</t>
    <rPh sb="0" eb="2">
      <t>チュウカン</t>
    </rPh>
    <phoneticPr fontId="1"/>
  </si>
  <si>
    <t>順位-3/8</t>
    <rPh sb="0" eb="2">
      <t>ジュンイ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</si>
</sst>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INC, R(type=7)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Sheet1!$A$14:$A$23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20</c:v>
                </c:pt>
              </c:numCache>
            </c:numRef>
          </c:xVal>
          <c:yVal>
            <c:numRef>
              <c:f>Sheet1!$B$14:$B$23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0C0-4720-81AC-BBEA568C2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378944"/>
        <c:axId val="253381248"/>
      </c:scatterChart>
      <c:scatterChart>
        <c:scatterStyle val="line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Sheet1!$A$14:$A$23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20</c:v>
                </c:pt>
              </c:numCache>
            </c:numRef>
          </c:xVal>
          <c:yVal>
            <c:numRef>
              <c:f>Sheet1!$C$14:$C$23</c:f>
              <c:numCache>
                <c:formatCode>General</c:formatCode>
                <c:ptCount val="10"/>
                <c:pt idx="0">
                  <c:v>0</c:v>
                </c:pt>
                <c:pt idx="1">
                  <c:v>0.1111111111111111</c:v>
                </c:pt>
                <c:pt idx="2">
                  <c:v>0.22222222222222221</c:v>
                </c:pt>
                <c:pt idx="3">
                  <c:v>0.33333333333333331</c:v>
                </c:pt>
                <c:pt idx="4">
                  <c:v>0.44444444444444442</c:v>
                </c:pt>
                <c:pt idx="5">
                  <c:v>0.55555555555555558</c:v>
                </c:pt>
                <c:pt idx="6">
                  <c:v>0.66666666666666663</c:v>
                </c:pt>
                <c:pt idx="7">
                  <c:v>0.77777777777777779</c:v>
                </c:pt>
                <c:pt idx="8">
                  <c:v>0.88888888888888884</c:v>
                </c:pt>
                <c:pt idx="9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C0-4720-81AC-BBEA568C2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393536"/>
        <c:axId val="253391616"/>
      </c:scatterChart>
      <c:valAx>
        <c:axId val="253378944"/>
        <c:scaling>
          <c:orientation val="minMax"/>
          <c:max val="21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データ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381248"/>
        <c:crosses val="autoZero"/>
        <c:crossBetween val="midCat"/>
        <c:majorUnit val="1"/>
        <c:minorUnit val="0.5"/>
      </c:valAx>
      <c:valAx>
        <c:axId val="253381248"/>
        <c:scaling>
          <c:orientation val="minMax"/>
          <c:max val="9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順位</a:t>
                </a:r>
                <a:r>
                  <a:rPr lang="en-US" altLang="ja-JP" sz="1200"/>
                  <a:t>-1</a:t>
                </a:r>
                <a:endParaRPr lang="ja-JP" alt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378944"/>
        <c:crosses val="autoZero"/>
        <c:crossBetween val="midCat"/>
        <c:majorUnit val="1"/>
        <c:minorUnit val="0.5"/>
      </c:valAx>
      <c:valAx>
        <c:axId val="253391616"/>
        <c:scaling>
          <c:orientation val="minMax"/>
          <c:max val="1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相対順位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393536"/>
        <c:crosses val="max"/>
        <c:crossBetween val="midCat"/>
        <c:majorUnit val="0.25"/>
        <c:minorUnit val="0.125"/>
      </c:valAx>
      <c:valAx>
        <c:axId val="253393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391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EXC, R(type=6)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Sheet1!$A$26:$A$35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20</c:v>
                </c:pt>
              </c:numCache>
            </c:numRef>
          </c:xVal>
          <c:yVal>
            <c:numRef>
              <c:f>Sheet1!$B$26:$B$35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A45-47E9-A828-C81DCFFB2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445248"/>
        <c:axId val="253447552"/>
      </c:scatterChart>
      <c:scatterChart>
        <c:scatterStyle val="line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Sheet1!$A$26:$A$35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20</c:v>
                </c:pt>
              </c:numCache>
            </c:numRef>
          </c:xVal>
          <c:yVal>
            <c:numRef>
              <c:f>Sheet1!$C$26:$C$35</c:f>
              <c:numCache>
                <c:formatCode>General</c:formatCode>
                <c:ptCount val="10"/>
                <c:pt idx="0">
                  <c:v>9.0909090909090912E-2</c:v>
                </c:pt>
                <c:pt idx="1">
                  <c:v>0.18181818181818182</c:v>
                </c:pt>
                <c:pt idx="2">
                  <c:v>0.27272727272727271</c:v>
                </c:pt>
                <c:pt idx="3">
                  <c:v>0.36363636363636365</c:v>
                </c:pt>
                <c:pt idx="4">
                  <c:v>0.45454545454545453</c:v>
                </c:pt>
                <c:pt idx="5">
                  <c:v>0.54545454545454541</c:v>
                </c:pt>
                <c:pt idx="6">
                  <c:v>0.63636363636363635</c:v>
                </c:pt>
                <c:pt idx="7">
                  <c:v>0.72727272727272729</c:v>
                </c:pt>
                <c:pt idx="8">
                  <c:v>0.81818181818181823</c:v>
                </c:pt>
                <c:pt idx="9">
                  <c:v>0.90909090909090906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45-47E9-A828-C81DCFFB2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459840"/>
        <c:axId val="253457920"/>
      </c:scatterChart>
      <c:valAx>
        <c:axId val="253445248"/>
        <c:scaling>
          <c:orientation val="minMax"/>
          <c:max val="21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データ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447552"/>
        <c:crosses val="autoZero"/>
        <c:crossBetween val="midCat"/>
        <c:majorUnit val="1"/>
        <c:minorUnit val="0.5"/>
      </c:valAx>
      <c:valAx>
        <c:axId val="253447552"/>
        <c:scaling>
          <c:orientation val="minMax"/>
          <c:max val="1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順位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445248"/>
        <c:crosses val="autoZero"/>
        <c:crossBetween val="midCat"/>
        <c:majorUnit val="1"/>
        <c:minorUnit val="0.5"/>
      </c:valAx>
      <c:valAx>
        <c:axId val="25345792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相対順位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459840"/>
        <c:crosses val="max"/>
        <c:crossBetween val="midCat"/>
        <c:majorUnit val="0.25"/>
        <c:minorUnit val="0.125"/>
      </c:valAx>
      <c:valAx>
        <c:axId val="253459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457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R(type=5)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Sheet1!$A$38:$A$47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20</c:v>
                </c:pt>
              </c:numCache>
            </c:numRef>
          </c:xVal>
          <c:yVal>
            <c:numRef>
              <c:f>Sheet1!$B$38:$B$47</c:f>
              <c:numCache>
                <c:formatCode>General</c:formatCode>
                <c:ptCount val="10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A45-47E9-A828-C81DCFFB2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856768"/>
        <c:axId val="253867520"/>
      </c:scatterChart>
      <c:scatterChart>
        <c:scatterStyle val="line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Sheet1!$A$38:$A$47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20</c:v>
                </c:pt>
              </c:numCache>
            </c:numRef>
          </c:xVal>
          <c:yVal>
            <c:numRef>
              <c:f>Sheet1!$C$38:$C$47</c:f>
              <c:numCache>
                <c:formatCode>General</c:formatCode>
                <c:ptCount val="10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  <c:pt idx="6">
                  <c:v>0.65</c:v>
                </c:pt>
                <c:pt idx="7">
                  <c:v>0.75</c:v>
                </c:pt>
                <c:pt idx="8">
                  <c:v>0.85</c:v>
                </c:pt>
                <c:pt idx="9">
                  <c:v>0.95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A45-47E9-A828-C81DCFFB2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875712"/>
        <c:axId val="253869440"/>
      </c:scatterChart>
      <c:valAx>
        <c:axId val="253856768"/>
        <c:scaling>
          <c:orientation val="minMax"/>
          <c:max val="21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データ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867520"/>
        <c:crosses val="autoZero"/>
        <c:crossBetween val="midCat"/>
        <c:majorUnit val="1"/>
        <c:minorUnit val="0.5"/>
      </c:valAx>
      <c:valAx>
        <c:axId val="2538675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順位</a:t>
                </a:r>
                <a:r>
                  <a:rPr lang="en-US" altLang="ja-JP" sz="1200"/>
                  <a:t>-1/2</a:t>
                </a:r>
                <a:endParaRPr lang="ja-JP" alt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856768"/>
        <c:crosses val="autoZero"/>
        <c:crossBetween val="midCat"/>
        <c:majorUnit val="1"/>
        <c:minorUnit val="0.5"/>
      </c:valAx>
      <c:valAx>
        <c:axId val="253869440"/>
        <c:scaling>
          <c:orientation val="minMax"/>
          <c:max val="1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相対順位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875712"/>
        <c:crosses val="max"/>
        <c:crossBetween val="midCat"/>
        <c:majorUnit val="0.25"/>
        <c:minorUnit val="0.125"/>
      </c:valAx>
      <c:valAx>
        <c:axId val="2538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8694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R(type=8)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838422882081189"/>
          <c:y val="0.18343270018532354"/>
          <c:w val="0.65653515905431326"/>
          <c:h val="0.54037131632347279"/>
        </c:manualLayout>
      </c:layout>
      <c:scatterChart>
        <c:scatterStyle val="lineMarker"/>
        <c:varyColors val="0"/>
        <c:ser>
          <c:idx val="0"/>
          <c:order val="0"/>
          <c:marker>
            <c:symbol val="circle"/>
            <c:size val="5"/>
          </c:marker>
          <c:xVal>
            <c:numRef>
              <c:f>Sheet1!$A$50:$A$59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20</c:v>
                </c:pt>
              </c:numCache>
            </c:numRef>
          </c:xVal>
          <c:yVal>
            <c:numRef>
              <c:f>Sheet1!$B$50:$B$59</c:f>
              <c:numCache>
                <c:formatCode>General</c:formatCode>
                <c:ptCount val="10"/>
                <c:pt idx="0">
                  <c:v>0.66666666666666674</c:v>
                </c:pt>
                <c:pt idx="1">
                  <c:v>1.6666666666666667</c:v>
                </c:pt>
                <c:pt idx="2">
                  <c:v>2.6666666666666665</c:v>
                </c:pt>
                <c:pt idx="3">
                  <c:v>3.6666666666666665</c:v>
                </c:pt>
                <c:pt idx="4">
                  <c:v>4.666666666666667</c:v>
                </c:pt>
                <c:pt idx="5">
                  <c:v>5.666666666666667</c:v>
                </c:pt>
                <c:pt idx="6">
                  <c:v>6.666666666666667</c:v>
                </c:pt>
                <c:pt idx="7">
                  <c:v>7.666666666666667</c:v>
                </c:pt>
                <c:pt idx="8">
                  <c:v>8.6666666666666661</c:v>
                </c:pt>
                <c:pt idx="9">
                  <c:v>9.6666666666666661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552512"/>
        <c:axId val="253554688"/>
      </c:scatterChart>
      <c:scatterChart>
        <c:scatterStyle val="lineMarker"/>
        <c:varyColors val="0"/>
        <c:ser>
          <c:idx val="1"/>
          <c:order val="1"/>
          <c:marker>
            <c:symbol val="circle"/>
            <c:size val="5"/>
          </c:marker>
          <c:xVal>
            <c:numRef>
              <c:f>Sheet1!$A$50:$A$59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20</c:v>
                </c:pt>
              </c:numCache>
            </c:numRef>
          </c:xVal>
          <c:yVal>
            <c:numRef>
              <c:f>Sheet1!$C$50:$C$59</c:f>
              <c:numCache>
                <c:formatCode>General</c:formatCode>
                <c:ptCount val="10"/>
                <c:pt idx="0">
                  <c:v>6.4516129032258077E-2</c:v>
                </c:pt>
                <c:pt idx="1">
                  <c:v>0.16129032258064518</c:v>
                </c:pt>
                <c:pt idx="2">
                  <c:v>0.25806451612903225</c:v>
                </c:pt>
                <c:pt idx="3">
                  <c:v>0.35483870967741937</c:v>
                </c:pt>
                <c:pt idx="4">
                  <c:v>0.45161290322580655</c:v>
                </c:pt>
                <c:pt idx="5">
                  <c:v>0.54838709677419362</c:v>
                </c:pt>
                <c:pt idx="6">
                  <c:v>0.64516129032258074</c:v>
                </c:pt>
                <c:pt idx="7">
                  <c:v>0.74193548387096786</c:v>
                </c:pt>
                <c:pt idx="8">
                  <c:v>0.83870967741935487</c:v>
                </c:pt>
                <c:pt idx="9">
                  <c:v>0.93548387096774199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624320"/>
        <c:axId val="253556608"/>
      </c:scatterChart>
      <c:valAx>
        <c:axId val="253552512"/>
        <c:scaling>
          <c:orientation val="minMax"/>
          <c:max val="21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データ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554688"/>
        <c:crosses val="autoZero"/>
        <c:crossBetween val="midCat"/>
        <c:majorUnit val="1"/>
        <c:minorUnit val="0.5"/>
      </c:valAx>
      <c:valAx>
        <c:axId val="253554688"/>
        <c:scaling>
          <c:orientation val="minMax"/>
          <c:max val="10.33333333333333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順位</a:t>
                </a:r>
                <a:r>
                  <a:rPr lang="en-US" altLang="ja-JP" sz="1200"/>
                  <a:t>-1/3</a:t>
                </a:r>
                <a:endParaRPr lang="ja-JP" altLang="en-US" sz="1200"/>
              </a:p>
            </c:rich>
          </c:tx>
          <c:layout>
            <c:manualLayout>
              <c:xMode val="edge"/>
              <c:yMode val="edge"/>
              <c:x val="2.5755320400241734E-2"/>
              <c:y val="0.3283456274511941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552512"/>
        <c:crosses val="autoZero"/>
        <c:crossBetween val="midCat"/>
        <c:majorUnit val="1"/>
        <c:minorUnit val="0.5"/>
      </c:valAx>
      <c:valAx>
        <c:axId val="25355660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0"/>
                </a:pPr>
                <a:r>
                  <a:rPr lang="ja-JP" altLang="en-US" sz="1100" b="0"/>
                  <a:t>相対順位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>
                <a:lumMod val="25000"/>
                <a:lumOff val="75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253624320"/>
        <c:crosses val="max"/>
        <c:crossBetween val="midCat"/>
        <c:majorUnit val="0.25"/>
        <c:minorUnit val="0.125"/>
      </c:valAx>
      <c:valAx>
        <c:axId val="253624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556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R(type=9)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838422882081189"/>
          <c:y val="0.18343270018532354"/>
          <c:w val="0.65653515905431326"/>
          <c:h val="0.54037131632347279"/>
        </c:manualLayout>
      </c:layout>
      <c:scatterChart>
        <c:scatterStyle val="lineMarker"/>
        <c:varyColors val="0"/>
        <c:ser>
          <c:idx val="0"/>
          <c:order val="0"/>
          <c:marker>
            <c:symbol val="circle"/>
            <c:size val="5"/>
          </c:marker>
          <c:xVal>
            <c:numRef>
              <c:f>Sheet1!$A$62:$A$71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20</c:v>
                </c:pt>
              </c:numCache>
            </c:numRef>
          </c:xVal>
          <c:yVal>
            <c:numRef>
              <c:f>Sheet1!$B$62:$B$71</c:f>
              <c:numCache>
                <c:formatCode>General</c:formatCode>
                <c:ptCount val="10"/>
                <c:pt idx="0">
                  <c:v>0.625</c:v>
                </c:pt>
                <c:pt idx="1">
                  <c:v>1.625</c:v>
                </c:pt>
                <c:pt idx="2">
                  <c:v>2.625</c:v>
                </c:pt>
                <c:pt idx="3">
                  <c:v>3.625</c:v>
                </c:pt>
                <c:pt idx="4">
                  <c:v>4.625</c:v>
                </c:pt>
                <c:pt idx="5">
                  <c:v>5.625</c:v>
                </c:pt>
                <c:pt idx="6">
                  <c:v>6.625</c:v>
                </c:pt>
                <c:pt idx="7">
                  <c:v>7.625</c:v>
                </c:pt>
                <c:pt idx="8">
                  <c:v>8.625</c:v>
                </c:pt>
                <c:pt idx="9">
                  <c:v>9.625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696256"/>
        <c:axId val="253702528"/>
      </c:scatterChart>
      <c:scatterChart>
        <c:scatterStyle val="lineMarker"/>
        <c:varyColors val="0"/>
        <c:ser>
          <c:idx val="1"/>
          <c:order val="1"/>
          <c:marker>
            <c:symbol val="circle"/>
            <c:size val="5"/>
          </c:marker>
          <c:xVal>
            <c:numRef>
              <c:f>Sheet1!$A$62:$A$71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20</c:v>
                </c:pt>
              </c:numCache>
            </c:numRef>
          </c:xVal>
          <c:yVal>
            <c:numRef>
              <c:f>Sheet1!$C$62:$C$71</c:f>
              <c:numCache>
                <c:formatCode>General</c:formatCode>
                <c:ptCount val="10"/>
                <c:pt idx="0">
                  <c:v>6.097560975609756E-2</c:v>
                </c:pt>
                <c:pt idx="1">
                  <c:v>0.15853658536585366</c:v>
                </c:pt>
                <c:pt idx="2">
                  <c:v>0.25609756097560976</c:v>
                </c:pt>
                <c:pt idx="3">
                  <c:v>0.35365853658536583</c:v>
                </c:pt>
                <c:pt idx="4">
                  <c:v>0.45121951219512196</c:v>
                </c:pt>
                <c:pt idx="5">
                  <c:v>0.54878048780487809</c:v>
                </c:pt>
                <c:pt idx="6">
                  <c:v>0.64634146341463417</c:v>
                </c:pt>
                <c:pt idx="7">
                  <c:v>0.74390243902439024</c:v>
                </c:pt>
                <c:pt idx="8">
                  <c:v>0.84146341463414631</c:v>
                </c:pt>
                <c:pt idx="9">
                  <c:v>0.93902439024390238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710720"/>
        <c:axId val="253704448"/>
      </c:scatterChart>
      <c:valAx>
        <c:axId val="253696256"/>
        <c:scaling>
          <c:orientation val="minMax"/>
          <c:max val="21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データ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702528"/>
        <c:crosses val="autoZero"/>
        <c:crossBetween val="midCat"/>
        <c:majorUnit val="1"/>
        <c:minorUnit val="0.5"/>
      </c:valAx>
      <c:valAx>
        <c:axId val="253702528"/>
        <c:scaling>
          <c:orientation val="minMax"/>
          <c:max val="10.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順位</a:t>
                </a:r>
                <a:r>
                  <a:rPr lang="en-US" altLang="ja-JP" sz="1200"/>
                  <a:t>-3/8</a:t>
                </a:r>
                <a:endParaRPr lang="ja-JP" altLang="en-US" sz="1200"/>
              </a:p>
            </c:rich>
          </c:tx>
          <c:layout>
            <c:manualLayout>
              <c:xMode val="edge"/>
              <c:yMode val="edge"/>
              <c:x val="2.5755320400241734E-2"/>
              <c:y val="0.3283456274511941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696256"/>
        <c:crosses val="autoZero"/>
        <c:crossBetween val="midCat"/>
        <c:majorUnit val="1"/>
        <c:minorUnit val="0.5"/>
      </c:valAx>
      <c:valAx>
        <c:axId val="253704448"/>
        <c:scaling>
          <c:orientation val="minMax"/>
          <c:max val="1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ja-JP" altLang="en-US" sz="1200" b="0"/>
                  <a:t>相対順位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>
                <a:lumMod val="25000"/>
                <a:lumOff val="75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253710720"/>
        <c:crosses val="max"/>
        <c:crossBetween val="midCat"/>
        <c:majorUnit val="0.25"/>
        <c:minorUnit val="0.125"/>
      </c:valAx>
      <c:valAx>
        <c:axId val="25371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704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R(type=4)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circle"/>
            <c:size val="5"/>
          </c:marker>
          <c:xVal>
            <c:numRef>
              <c:f>Sheet1!$A$74:$A$83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20</c:v>
                </c:pt>
              </c:numCache>
            </c:numRef>
          </c:xVal>
          <c:yVal>
            <c:numRef>
              <c:f>Sheet1!$B$74:$B$83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260736"/>
        <c:axId val="254262656"/>
      </c:scatterChart>
      <c:scatterChart>
        <c:scatterStyle val="lineMarker"/>
        <c:varyColors val="0"/>
        <c:ser>
          <c:idx val="1"/>
          <c:order val="1"/>
          <c:marker>
            <c:symbol val="circle"/>
            <c:size val="5"/>
          </c:marker>
          <c:xVal>
            <c:numRef>
              <c:f>Sheet1!$A$74:$A$83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20</c:v>
                </c:pt>
              </c:numCache>
            </c:numRef>
          </c:xVal>
          <c:yVal>
            <c:numRef>
              <c:f>Sheet1!$C$74:$C$83</c:f>
              <c:numCache>
                <c:formatCode>General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266752"/>
        <c:axId val="254264832"/>
      </c:scatterChart>
      <c:valAx>
        <c:axId val="254260736"/>
        <c:scaling>
          <c:orientation val="minMax"/>
          <c:max val="21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データ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4262656"/>
        <c:crosses val="autoZero"/>
        <c:crossBetween val="midCat"/>
        <c:majorUnit val="1"/>
        <c:minorUnit val="0.5"/>
      </c:valAx>
      <c:valAx>
        <c:axId val="25426265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順位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4260736"/>
        <c:crosses val="autoZero"/>
        <c:crossBetween val="midCat"/>
        <c:majorUnit val="1"/>
        <c:minorUnit val="0.5"/>
      </c:valAx>
      <c:valAx>
        <c:axId val="25426483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ja-JP" altLang="en-US" sz="1200" b="0"/>
                  <a:t>相対順位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254266752"/>
        <c:crosses val="max"/>
        <c:crossBetween val="midCat"/>
        <c:majorUnit val="0.25"/>
        <c:minorUnit val="0.15000000000000002"/>
      </c:valAx>
      <c:valAx>
        <c:axId val="25426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264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R(type=1)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Sheet1!$A$86:$A$105</c:f>
              <c:numCache>
                <c:formatCode>General</c:formatCode>
                <c:ptCount val="20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17</c:v>
                </c:pt>
                <c:pt idx="15">
                  <c:v>17</c:v>
                </c:pt>
                <c:pt idx="16">
                  <c:v>19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</c:numCache>
            </c:numRef>
          </c:xVal>
          <c:yVal>
            <c:numRef>
              <c:f>Sheet1!$B$86:$B$105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931904"/>
        <c:axId val="253934208"/>
      </c:scatterChart>
      <c:scatterChart>
        <c:scatterStyle val="lineMarker"/>
        <c:varyColors val="0"/>
        <c:ser>
          <c:idx val="1"/>
          <c:order val="1"/>
          <c:spPr>
            <a:ln w="25400"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accent2"/>
                </a:solidFill>
              </a:ln>
            </c:spPr>
          </c:marker>
          <c:xVal>
            <c:numRef>
              <c:f>Sheet1!$A$86:$A$105</c:f>
              <c:numCache>
                <c:formatCode>General</c:formatCode>
                <c:ptCount val="20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17</c:v>
                </c:pt>
                <c:pt idx="15">
                  <c:v>17</c:v>
                </c:pt>
                <c:pt idx="16">
                  <c:v>19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</c:numCache>
            </c:numRef>
          </c:xVal>
          <c:yVal>
            <c:numRef>
              <c:f>Sheet1!$C$86:$C$105</c:f>
              <c:numCache>
                <c:formatCode>General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0.3</c:v>
                </c:pt>
                <c:pt idx="7">
                  <c:v>0.4</c:v>
                </c:pt>
                <c:pt idx="8">
                  <c:v>0.4</c:v>
                </c:pt>
                <c:pt idx="9">
                  <c:v>0.5</c:v>
                </c:pt>
                <c:pt idx="10">
                  <c:v>0.5</c:v>
                </c:pt>
                <c:pt idx="11">
                  <c:v>0.6</c:v>
                </c:pt>
                <c:pt idx="12">
                  <c:v>0.6</c:v>
                </c:pt>
                <c:pt idx="13">
                  <c:v>0.7</c:v>
                </c:pt>
                <c:pt idx="14">
                  <c:v>0.7</c:v>
                </c:pt>
                <c:pt idx="15">
                  <c:v>0.8</c:v>
                </c:pt>
                <c:pt idx="16">
                  <c:v>0.8</c:v>
                </c:pt>
                <c:pt idx="17">
                  <c:v>0.9</c:v>
                </c:pt>
                <c:pt idx="18">
                  <c:v>0.9</c:v>
                </c:pt>
                <c:pt idx="19">
                  <c:v>1</c:v>
                </c:pt>
              </c:numCache>
            </c:numRef>
          </c:yVal>
          <c:smooth val="0"/>
        </c:ser>
        <c:ser>
          <c:idx val="2"/>
          <c:order val="2"/>
          <c:spPr>
            <a:ln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(Sheet1!$A$87,Sheet1!$A$89,Sheet1!$A$91,Sheet1!$A$93,Sheet1!$A$95,Sheet1!$A$97,Sheet1!$A$99,Sheet1!$A$101,Sheet1!$A$103,Sheet1!$A$105)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17</c:v>
                </c:pt>
                <c:pt idx="8">
                  <c:v>19</c:v>
                </c:pt>
                <c:pt idx="9">
                  <c:v>20</c:v>
                </c:pt>
              </c:numCache>
            </c:numRef>
          </c:xVal>
          <c:yVal>
            <c:numRef>
              <c:f>(Sheet1!$C$87,Sheet1!$C$89,Sheet1!$C$91,Sheet1!$C$93,Sheet1!$C$95,Sheet1!$C$97,Sheet1!$C$99,Sheet1!$C$101,Sheet1!$C$103,Sheet1!$C$105)</c:f>
              <c:numCache>
                <c:formatCode>General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946496"/>
        <c:axId val="253944576"/>
      </c:scatterChart>
      <c:valAx>
        <c:axId val="253931904"/>
        <c:scaling>
          <c:orientation val="minMax"/>
          <c:max val="21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データ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934208"/>
        <c:crosses val="autoZero"/>
        <c:crossBetween val="midCat"/>
        <c:majorUnit val="1"/>
        <c:minorUnit val="0.5"/>
      </c:valAx>
      <c:valAx>
        <c:axId val="25393420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順位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3931904"/>
        <c:crosses val="autoZero"/>
        <c:crossBetween val="midCat"/>
        <c:majorUnit val="1"/>
        <c:minorUnit val="0.5"/>
      </c:valAx>
      <c:valAx>
        <c:axId val="253944576"/>
        <c:scaling>
          <c:orientation val="minMax"/>
          <c:max val="1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0"/>
                </a:pPr>
                <a:r>
                  <a:rPr lang="ja-JP" altLang="en-US" sz="1100" b="0"/>
                  <a:t>相対順位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253946496"/>
        <c:crosses val="max"/>
        <c:crossBetween val="midCat"/>
        <c:majorUnit val="0.25"/>
        <c:minorUnit val="0.125"/>
      </c:valAx>
      <c:valAx>
        <c:axId val="253946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944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R(type=2)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Sheet1!$A$86:$A$105</c:f>
              <c:numCache>
                <c:formatCode>General</c:formatCode>
                <c:ptCount val="20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17</c:v>
                </c:pt>
                <c:pt idx="15">
                  <c:v>17</c:v>
                </c:pt>
                <c:pt idx="16">
                  <c:v>19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</c:numCache>
            </c:numRef>
          </c:xVal>
          <c:yVal>
            <c:numRef>
              <c:f>Sheet1!$B$86:$B$105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6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9</c:v>
                </c:pt>
                <c:pt idx="19">
                  <c:v>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033280"/>
        <c:axId val="254035840"/>
      </c:scatterChart>
      <c:scatterChart>
        <c:scatterStyle val="lineMarker"/>
        <c:varyColors val="0"/>
        <c:ser>
          <c:idx val="1"/>
          <c:order val="1"/>
          <c:spPr>
            <a:ln w="25400"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accent2"/>
                </a:solidFill>
              </a:ln>
            </c:spPr>
          </c:marker>
          <c:xVal>
            <c:numRef>
              <c:f>Sheet1!$A$86:$A$105</c:f>
              <c:numCache>
                <c:formatCode>General</c:formatCode>
                <c:ptCount val="20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17</c:v>
                </c:pt>
                <c:pt idx="15">
                  <c:v>17</c:v>
                </c:pt>
                <c:pt idx="16">
                  <c:v>19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</c:numCache>
            </c:numRef>
          </c:xVal>
          <c:yVal>
            <c:numRef>
              <c:f>Sheet1!$C$86:$C$105</c:f>
              <c:numCache>
                <c:formatCode>General</c:formatCode>
                <c:ptCount val="20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0.2</c:v>
                </c:pt>
                <c:pt idx="4">
                  <c:v>0.2</c:v>
                </c:pt>
                <c:pt idx="5">
                  <c:v>0.3</c:v>
                </c:pt>
                <c:pt idx="6">
                  <c:v>0.3</c:v>
                </c:pt>
                <c:pt idx="7">
                  <c:v>0.4</c:v>
                </c:pt>
                <c:pt idx="8">
                  <c:v>0.4</c:v>
                </c:pt>
                <c:pt idx="9">
                  <c:v>0.5</c:v>
                </c:pt>
                <c:pt idx="10">
                  <c:v>0.5</c:v>
                </c:pt>
                <c:pt idx="11">
                  <c:v>0.6</c:v>
                </c:pt>
                <c:pt idx="12">
                  <c:v>0.6</c:v>
                </c:pt>
                <c:pt idx="13">
                  <c:v>0.7</c:v>
                </c:pt>
                <c:pt idx="14">
                  <c:v>0.7</c:v>
                </c:pt>
                <c:pt idx="15">
                  <c:v>0.8</c:v>
                </c:pt>
                <c:pt idx="16">
                  <c:v>0.8</c:v>
                </c:pt>
                <c:pt idx="17">
                  <c:v>0.9</c:v>
                </c:pt>
                <c:pt idx="18">
                  <c:v>0.9</c:v>
                </c:pt>
                <c:pt idx="19">
                  <c:v>1</c:v>
                </c:pt>
              </c:numCache>
            </c:numRef>
          </c:yVal>
          <c:smooth val="0"/>
        </c:ser>
        <c:ser>
          <c:idx val="2"/>
          <c:order val="2"/>
          <c:spPr>
            <a:ln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(Sheet1!$D$87,Sheet1!$D$89,Sheet1!$D$91,Sheet1!$D$93,Sheet1!$D$95,Sheet1!$D$97,Sheet1!$D$99,Sheet1!$D$101,Sheet1!$D$103)</c:f>
              <c:numCache>
                <c:formatCode>General</c:formatCode>
                <c:ptCount val="9"/>
                <c:pt idx="0">
                  <c:v>4</c:v>
                </c:pt>
                <c:pt idx="1">
                  <c:v>6.5</c:v>
                </c:pt>
                <c:pt idx="2">
                  <c:v>9</c:v>
                </c:pt>
                <c:pt idx="3">
                  <c:v>11</c:v>
                </c:pt>
                <c:pt idx="4">
                  <c:v>12</c:v>
                </c:pt>
                <c:pt idx="5">
                  <c:v>13.5</c:v>
                </c:pt>
                <c:pt idx="6">
                  <c:v>16</c:v>
                </c:pt>
                <c:pt idx="7">
                  <c:v>18</c:v>
                </c:pt>
                <c:pt idx="8">
                  <c:v>19.5</c:v>
                </c:pt>
              </c:numCache>
            </c:numRef>
          </c:xVal>
          <c:yVal>
            <c:numRef>
              <c:f>(Sheet1!$C$87,Sheet1!$C$89,Sheet1!$C$91,Sheet1!$C$93,Sheet1!$C$95,Sheet1!$C$97,Sheet1!$C$99,Sheet1!$C$101,Sheet1!$C$103)</c:f>
              <c:numCache>
                <c:formatCode>General</c:formatCode>
                <c:ptCount val="9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044032"/>
        <c:axId val="254042112"/>
      </c:scatterChart>
      <c:valAx>
        <c:axId val="254033280"/>
        <c:scaling>
          <c:orientation val="minMax"/>
          <c:max val="21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データ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4035840"/>
        <c:crosses val="autoZero"/>
        <c:crossBetween val="midCat"/>
        <c:majorUnit val="1"/>
        <c:minorUnit val="0.5"/>
      </c:valAx>
      <c:valAx>
        <c:axId val="25403584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順位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54033280"/>
        <c:crosses val="autoZero"/>
        <c:crossBetween val="midCat"/>
        <c:majorUnit val="1"/>
        <c:minorUnit val="0.5"/>
      </c:valAx>
      <c:valAx>
        <c:axId val="254042112"/>
        <c:scaling>
          <c:orientation val="minMax"/>
          <c:max val="1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0"/>
                </a:pPr>
                <a:r>
                  <a:rPr lang="ja-JP" altLang="en-US" sz="1100" b="0"/>
                  <a:t>相対順位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254044032"/>
        <c:crosses val="max"/>
        <c:crossBetween val="midCat"/>
        <c:majorUnit val="0.2"/>
        <c:minorUnit val="0.1"/>
      </c:valAx>
      <c:valAx>
        <c:axId val="25404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4042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R(type=3)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Sheet1!$A$108:$A$126</c:f>
              <c:numCache>
                <c:formatCode>General</c:formatCode>
                <c:ptCount val="19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17</c:v>
                </c:pt>
                <c:pt idx="15">
                  <c:v>17</c:v>
                </c:pt>
                <c:pt idx="16">
                  <c:v>19</c:v>
                </c:pt>
                <c:pt idx="17">
                  <c:v>19</c:v>
                </c:pt>
                <c:pt idx="18">
                  <c:v>20</c:v>
                </c:pt>
              </c:numCache>
            </c:numRef>
          </c:xVal>
          <c:yVal>
            <c:numRef>
              <c:f>Sheet1!$B$108:$B$126</c:f>
              <c:numCache>
                <c:formatCode>General</c:formatCode>
                <c:ptCount val="19"/>
                <c:pt idx="0">
                  <c:v>0.5</c:v>
                </c:pt>
                <c:pt idx="1">
                  <c:v>1.5</c:v>
                </c:pt>
                <c:pt idx="2">
                  <c:v>1.5</c:v>
                </c:pt>
                <c:pt idx="3">
                  <c:v>2.5</c:v>
                </c:pt>
                <c:pt idx="4">
                  <c:v>2.5</c:v>
                </c:pt>
                <c:pt idx="5">
                  <c:v>3.5</c:v>
                </c:pt>
                <c:pt idx="6">
                  <c:v>3.5</c:v>
                </c:pt>
                <c:pt idx="7">
                  <c:v>4.5</c:v>
                </c:pt>
                <c:pt idx="8">
                  <c:v>4.5</c:v>
                </c:pt>
                <c:pt idx="9">
                  <c:v>5.5</c:v>
                </c:pt>
                <c:pt idx="10">
                  <c:v>5.5</c:v>
                </c:pt>
                <c:pt idx="11">
                  <c:v>6.5</c:v>
                </c:pt>
                <c:pt idx="12">
                  <c:v>6.5</c:v>
                </c:pt>
                <c:pt idx="13">
                  <c:v>7.5</c:v>
                </c:pt>
                <c:pt idx="14">
                  <c:v>7.5</c:v>
                </c:pt>
                <c:pt idx="15">
                  <c:v>8.5</c:v>
                </c:pt>
                <c:pt idx="16">
                  <c:v>8.5</c:v>
                </c:pt>
                <c:pt idx="17">
                  <c:v>9.5</c:v>
                </c:pt>
                <c:pt idx="18">
                  <c:v>9.5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42880"/>
        <c:axId val="144592896"/>
      </c:scatterChart>
      <c:scatterChart>
        <c:scatterStyle val="lineMarker"/>
        <c:varyColors val="0"/>
        <c:ser>
          <c:idx val="1"/>
          <c:order val="1"/>
          <c:spPr>
            <a:ln w="25400"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 w="19050">
                <a:solidFill>
                  <a:schemeClr val="accent2"/>
                </a:solidFill>
              </a:ln>
            </c:spPr>
          </c:marker>
          <c:xVal>
            <c:numRef>
              <c:f>Sheet1!$A$108:$A$126</c:f>
              <c:numCache>
                <c:formatCode>General</c:formatCode>
                <c:ptCount val="19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8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17</c:v>
                </c:pt>
                <c:pt idx="15">
                  <c:v>17</c:v>
                </c:pt>
                <c:pt idx="16">
                  <c:v>19</c:v>
                </c:pt>
                <c:pt idx="17">
                  <c:v>19</c:v>
                </c:pt>
                <c:pt idx="18">
                  <c:v>20</c:v>
                </c:pt>
              </c:numCache>
            </c:numRef>
          </c:xVal>
          <c:yVal>
            <c:numRef>
              <c:f>Sheet1!$C$108:$C$126</c:f>
              <c:numCache>
                <c:formatCode>General</c:formatCode>
                <c:ptCount val="19"/>
                <c:pt idx="0">
                  <c:v>0.05</c:v>
                </c:pt>
                <c:pt idx="1">
                  <c:v>0.15</c:v>
                </c:pt>
                <c:pt idx="2">
                  <c:v>0.15</c:v>
                </c:pt>
                <c:pt idx="3">
                  <c:v>0.25</c:v>
                </c:pt>
                <c:pt idx="4">
                  <c:v>0.25</c:v>
                </c:pt>
                <c:pt idx="5">
                  <c:v>0.35</c:v>
                </c:pt>
                <c:pt idx="6">
                  <c:v>0.35</c:v>
                </c:pt>
                <c:pt idx="7">
                  <c:v>0.45</c:v>
                </c:pt>
                <c:pt idx="8">
                  <c:v>0.45</c:v>
                </c:pt>
                <c:pt idx="9">
                  <c:v>0.55000000000000004</c:v>
                </c:pt>
                <c:pt idx="10">
                  <c:v>0.55000000000000004</c:v>
                </c:pt>
                <c:pt idx="11">
                  <c:v>0.65</c:v>
                </c:pt>
                <c:pt idx="12">
                  <c:v>0.65</c:v>
                </c:pt>
                <c:pt idx="13">
                  <c:v>0.75</c:v>
                </c:pt>
                <c:pt idx="14">
                  <c:v>0.75</c:v>
                </c:pt>
                <c:pt idx="15">
                  <c:v>0.85</c:v>
                </c:pt>
                <c:pt idx="16">
                  <c:v>0.85</c:v>
                </c:pt>
                <c:pt idx="17">
                  <c:v>0.95</c:v>
                </c:pt>
                <c:pt idx="18">
                  <c:v>0.95</c:v>
                </c:pt>
              </c:numCache>
            </c:numRef>
          </c:yVal>
          <c:smooth val="0"/>
        </c:ser>
        <c:ser>
          <c:idx val="2"/>
          <c:order val="2"/>
          <c:spPr>
            <a:ln>
              <a:noFill/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xVal>
            <c:numRef>
              <c:f>(Sheet1!$A$108,Sheet1!$A$110,Sheet1!$A$111,Sheet1!$A$114,Sheet1!$A$115,Sheet1!$A$118,Sheet1!$A$119,Sheet1!$A$122,Sheet1!$A$123,Sheet1!$A$126)</c:f>
              <c:numCache>
                <c:formatCode>General</c:formatCode>
                <c:ptCount val="10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17</c:v>
                </c:pt>
                <c:pt idx="8">
                  <c:v>17</c:v>
                </c:pt>
                <c:pt idx="9">
                  <c:v>20</c:v>
                </c:pt>
              </c:numCache>
            </c:numRef>
          </c:xVal>
          <c:yVal>
            <c:numRef>
              <c:f>(Sheet1!$C$108,Sheet1!$C$110,Sheet1!$C$111,Sheet1!$C$114,Sheet1!$C$115,Sheet1!$C$118,Sheet1!$C$119,Sheet1!$C$122,Sheet1!$C$123,Sheet1!$C$126)</c:f>
              <c:numCache>
                <c:formatCode>General</c:formatCode>
                <c:ptCount val="10"/>
                <c:pt idx="0">
                  <c:v>0.05</c:v>
                </c:pt>
                <c:pt idx="1">
                  <c:v>0.15</c:v>
                </c:pt>
                <c:pt idx="2">
                  <c:v>0.25</c:v>
                </c:pt>
                <c:pt idx="3">
                  <c:v>0.35</c:v>
                </c:pt>
                <c:pt idx="4">
                  <c:v>0.45</c:v>
                </c:pt>
                <c:pt idx="5">
                  <c:v>0.55000000000000004</c:v>
                </c:pt>
                <c:pt idx="6">
                  <c:v>0.65</c:v>
                </c:pt>
                <c:pt idx="7">
                  <c:v>0.75</c:v>
                </c:pt>
                <c:pt idx="8">
                  <c:v>0.85</c:v>
                </c:pt>
                <c:pt idx="9">
                  <c:v>0.95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617472"/>
        <c:axId val="144594816"/>
      </c:scatterChart>
      <c:valAx>
        <c:axId val="144442880"/>
        <c:scaling>
          <c:orientation val="minMax"/>
          <c:max val="21"/>
          <c:min val="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データ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592896"/>
        <c:crosses val="autoZero"/>
        <c:crossBetween val="midCat"/>
        <c:majorUnit val="1"/>
        <c:minorUnit val="0.5"/>
      </c:valAx>
      <c:valAx>
        <c:axId val="144592896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200"/>
                  <a:t>順位</a:t>
                </a:r>
                <a:r>
                  <a:rPr lang="en-US" altLang="ja-JP" sz="1200"/>
                  <a:t>-1/2</a:t>
                </a:r>
                <a:endParaRPr lang="ja-JP" altLang="en-US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442880"/>
        <c:crosses val="autoZero"/>
        <c:crossBetween val="midCat"/>
        <c:majorUnit val="1"/>
        <c:minorUnit val="0.5"/>
      </c:valAx>
      <c:valAx>
        <c:axId val="144594816"/>
        <c:scaling>
          <c:orientation val="minMax"/>
          <c:max val="1"/>
          <c:min val="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100" b="0"/>
                </a:pPr>
                <a:r>
                  <a:rPr lang="ja-JP" altLang="en-US" sz="1100" b="0"/>
                  <a:t>相対順位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44617472"/>
        <c:crosses val="max"/>
        <c:crossBetween val="midCat"/>
        <c:majorUnit val="0.25"/>
        <c:minorUnit val="0.125"/>
      </c:valAx>
      <c:valAx>
        <c:axId val="144617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594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9</xdr:col>
      <xdr:colOff>0</xdr:colOff>
      <xdr:row>23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704AC88E-E2FD-452F-929E-777C463DDF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24</xdr:row>
      <xdr:rowOff>0</xdr:rowOff>
    </xdr:from>
    <xdr:to>
      <xdr:col>9</xdr:col>
      <xdr:colOff>0</xdr:colOff>
      <xdr:row>35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AA6212C4-9915-4204-B3FB-2CF3278E8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704850</xdr:colOff>
      <xdr:row>18</xdr:row>
      <xdr:rowOff>114300</xdr:rowOff>
    </xdr:from>
    <xdr:to>
      <xdr:col>8</xdr:col>
      <xdr:colOff>476250</xdr:colOff>
      <xdr:row>18</xdr:row>
      <xdr:rowOff>114300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xmlns="" id="{E2480DB1-963F-429B-9CAB-005EBF12FF08}"/>
            </a:ext>
          </a:extLst>
        </xdr:cNvPr>
        <xdr:cNvCxnSpPr/>
      </xdr:nvCxnSpPr>
      <xdr:spPr>
        <a:xfrm flipH="1">
          <a:off x="6067425" y="4400550"/>
          <a:ext cx="2238375" cy="0"/>
        </a:xfrm>
        <a:prstGeom prst="straightConnector1">
          <a:avLst/>
        </a:prstGeom>
        <a:ln w="19050"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714375</xdr:colOff>
      <xdr:row>18</xdr:row>
      <xdr:rowOff>123825</xdr:rowOff>
    </xdr:from>
    <xdr:to>
      <xdr:col>6</xdr:col>
      <xdr:colOff>714378</xdr:colOff>
      <xdr:row>19</xdr:row>
      <xdr:rowOff>219075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xmlns="" id="{66C6810F-23FD-4DA2-8234-BD99F263A4DA}"/>
            </a:ext>
          </a:extLst>
        </xdr:cNvPr>
        <xdr:cNvCxnSpPr/>
      </xdr:nvCxnSpPr>
      <xdr:spPr>
        <a:xfrm flipH="1">
          <a:off x="6076950" y="4410075"/>
          <a:ext cx="3" cy="333375"/>
        </a:xfrm>
        <a:prstGeom prst="straightConnector1">
          <a:avLst/>
        </a:prstGeom>
        <a:ln w="19050"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523875</xdr:colOff>
      <xdr:row>20</xdr:row>
      <xdr:rowOff>209550</xdr:rowOff>
    </xdr:from>
    <xdr:ext cx="379463" cy="280205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xmlns="" id="{54411BC8-1486-4A59-B169-ABFE0A637333}"/>
            </a:ext>
          </a:extLst>
        </xdr:cNvPr>
        <xdr:cNvSpPr txBox="1"/>
      </xdr:nvSpPr>
      <xdr:spPr>
        <a:xfrm>
          <a:off x="5886450" y="4972050"/>
          <a:ext cx="379463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solidFill>
                <a:schemeClr val="accent1"/>
              </a:solidFill>
            </a:rPr>
            <a:t>8.5</a:t>
          </a:r>
          <a:endParaRPr kumimoji="1" lang="ja-JP" altLang="en-US" sz="1200">
            <a:solidFill>
              <a:schemeClr val="accent1"/>
            </a:solidFill>
          </a:endParaRPr>
        </a:p>
      </xdr:txBody>
    </xdr:sp>
    <xdr:clientData/>
  </xdr:oneCellAnchor>
  <xdr:twoCellAnchor>
    <xdr:from>
      <xdr:col>7</xdr:col>
      <xdr:colOff>847725</xdr:colOff>
      <xdr:row>15</xdr:row>
      <xdr:rowOff>123825</xdr:rowOff>
    </xdr:from>
    <xdr:to>
      <xdr:col>8</xdr:col>
      <xdr:colOff>476250</xdr:colOff>
      <xdr:row>15</xdr:row>
      <xdr:rowOff>123825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xmlns="" id="{BB1B9353-E954-421D-BE69-8DFB9C189127}"/>
            </a:ext>
          </a:extLst>
        </xdr:cNvPr>
        <xdr:cNvCxnSpPr/>
      </xdr:nvCxnSpPr>
      <xdr:spPr>
        <a:xfrm flipH="1">
          <a:off x="7515225" y="3695700"/>
          <a:ext cx="790575" cy="0"/>
        </a:xfrm>
        <a:prstGeom prst="straightConnector1">
          <a:avLst/>
        </a:prstGeom>
        <a:ln w="19050"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857252</xdr:colOff>
      <xdr:row>15</xdr:row>
      <xdr:rowOff>114300</xdr:rowOff>
    </xdr:from>
    <xdr:to>
      <xdr:col>7</xdr:col>
      <xdr:colOff>857252</xdr:colOff>
      <xdr:row>19</xdr:row>
      <xdr:rowOff>219075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xmlns="" id="{760F1182-B368-4057-8AC3-2D795906FC2B}"/>
            </a:ext>
          </a:extLst>
        </xdr:cNvPr>
        <xdr:cNvCxnSpPr/>
      </xdr:nvCxnSpPr>
      <xdr:spPr>
        <a:xfrm>
          <a:off x="7524752" y="3686175"/>
          <a:ext cx="0" cy="1057275"/>
        </a:xfrm>
        <a:prstGeom prst="straightConnector1">
          <a:avLst/>
        </a:prstGeom>
        <a:ln w="19050"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628650</xdr:colOff>
      <xdr:row>20</xdr:row>
      <xdr:rowOff>219075</xdr:rowOff>
    </xdr:from>
    <xdr:ext cx="457433" cy="280205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5B0DE80B-FC27-4B73-B983-0C5CFEFB5670}"/>
            </a:ext>
          </a:extLst>
        </xdr:cNvPr>
        <xdr:cNvSpPr txBox="1"/>
      </xdr:nvSpPr>
      <xdr:spPr>
        <a:xfrm>
          <a:off x="7296150" y="4981575"/>
          <a:ext cx="457433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>
              <a:solidFill>
                <a:schemeClr val="accent1"/>
              </a:solidFill>
            </a:rPr>
            <a:t>16.5</a:t>
          </a:r>
          <a:endParaRPr kumimoji="1" lang="ja-JP" altLang="en-US" sz="1200">
            <a:solidFill>
              <a:schemeClr val="accent1"/>
            </a:solidFill>
          </a:endParaRPr>
        </a:p>
      </xdr:txBody>
    </xdr:sp>
    <xdr:clientData/>
  </xdr:oneCellAnchor>
  <xdr:twoCellAnchor>
    <xdr:from>
      <xdr:col>6</xdr:col>
      <xdr:colOff>533399</xdr:colOff>
      <xdr:row>30</xdr:row>
      <xdr:rowOff>114300</xdr:rowOff>
    </xdr:from>
    <xdr:to>
      <xdr:col>8</xdr:col>
      <xdr:colOff>478424</xdr:colOff>
      <xdr:row>30</xdr:row>
      <xdr:rowOff>114300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xmlns="" id="{046D20C6-9435-475A-8EFF-3635F00251DC}"/>
            </a:ext>
          </a:extLst>
        </xdr:cNvPr>
        <xdr:cNvCxnSpPr/>
      </xdr:nvCxnSpPr>
      <xdr:spPr>
        <a:xfrm flipH="1" flipV="1">
          <a:off x="5895974" y="7258050"/>
          <a:ext cx="2412000" cy="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542925</xdr:colOff>
      <xdr:row>30</xdr:row>
      <xdr:rowOff>104775</xdr:rowOff>
    </xdr:from>
    <xdr:to>
      <xdr:col>6</xdr:col>
      <xdr:colOff>542925</xdr:colOff>
      <xdr:row>31</xdr:row>
      <xdr:rowOff>219224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xmlns="" id="{B4E9EA62-F858-4D88-80F0-5BC8A912449F}"/>
            </a:ext>
          </a:extLst>
        </xdr:cNvPr>
        <xdr:cNvCxnSpPr/>
      </xdr:nvCxnSpPr>
      <xdr:spPr>
        <a:xfrm>
          <a:off x="5905500" y="7248525"/>
          <a:ext cx="0" cy="35257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1028700</xdr:colOff>
      <xdr:row>27</xdr:row>
      <xdr:rowOff>123825</xdr:rowOff>
    </xdr:from>
    <xdr:to>
      <xdr:col>8</xdr:col>
      <xdr:colOff>478650</xdr:colOff>
      <xdr:row>27</xdr:row>
      <xdr:rowOff>123825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xmlns="" id="{A02E81D0-78EE-45E4-9B4F-89E8FFAC1417}"/>
            </a:ext>
          </a:extLst>
        </xdr:cNvPr>
        <xdr:cNvCxnSpPr/>
      </xdr:nvCxnSpPr>
      <xdr:spPr>
        <a:xfrm flipH="1">
          <a:off x="7696200" y="6553200"/>
          <a:ext cx="612000" cy="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1038225</xdr:colOff>
      <xdr:row>27</xdr:row>
      <xdr:rowOff>123825</xdr:rowOff>
    </xdr:from>
    <xdr:to>
      <xdr:col>7</xdr:col>
      <xdr:colOff>1038225</xdr:colOff>
      <xdr:row>31</xdr:row>
      <xdr:rowOff>219075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xmlns="" id="{A68B4D7E-5AD3-4753-B641-7590C430B887}"/>
            </a:ext>
          </a:extLst>
        </xdr:cNvPr>
        <xdr:cNvCxnSpPr/>
      </xdr:nvCxnSpPr>
      <xdr:spPr>
        <a:xfrm>
          <a:off x="7705725" y="6553200"/>
          <a:ext cx="0" cy="1047750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36</xdr:row>
      <xdr:rowOff>0</xdr:rowOff>
    </xdr:from>
    <xdr:to>
      <xdr:col>9</xdr:col>
      <xdr:colOff>0</xdr:colOff>
      <xdr:row>47</xdr:row>
      <xdr:rowOff>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xmlns="" id="{AA6212C4-9915-4204-B3FB-2CF3278E8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989134</xdr:colOff>
      <xdr:row>48</xdr:row>
      <xdr:rowOff>0</xdr:rowOff>
    </xdr:from>
    <xdr:to>
      <xdr:col>9</xdr:col>
      <xdr:colOff>0</xdr:colOff>
      <xdr:row>59</xdr:row>
      <xdr:rowOff>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xmlns="" id="{AA6212C4-9915-4204-B3FB-2CF3278E8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989134</xdr:colOff>
      <xdr:row>60</xdr:row>
      <xdr:rowOff>0</xdr:rowOff>
    </xdr:from>
    <xdr:to>
      <xdr:col>9</xdr:col>
      <xdr:colOff>0</xdr:colOff>
      <xdr:row>71</xdr:row>
      <xdr:rowOff>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xmlns="" id="{AA6212C4-9915-4204-B3FB-2CF3278E8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989134</xdr:colOff>
      <xdr:row>72</xdr:row>
      <xdr:rowOff>0</xdr:rowOff>
    </xdr:from>
    <xdr:to>
      <xdr:col>9</xdr:col>
      <xdr:colOff>0</xdr:colOff>
      <xdr:row>83</xdr:row>
      <xdr:rowOff>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xmlns="" id="{AA6212C4-9915-4204-B3FB-2CF3278E8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84</xdr:row>
      <xdr:rowOff>0</xdr:rowOff>
    </xdr:from>
    <xdr:to>
      <xdr:col>9</xdr:col>
      <xdr:colOff>1466</xdr:colOff>
      <xdr:row>95</xdr:row>
      <xdr:rowOff>0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xmlns="" id="{AA6212C4-9915-4204-B3FB-2CF3278E8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989134</xdr:colOff>
      <xdr:row>96</xdr:row>
      <xdr:rowOff>0</xdr:rowOff>
    </xdr:from>
    <xdr:to>
      <xdr:col>9</xdr:col>
      <xdr:colOff>1466</xdr:colOff>
      <xdr:row>107</xdr:row>
      <xdr:rowOff>0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xmlns="" id="{AA6212C4-9915-4204-B3FB-2CF3278E8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108</xdr:row>
      <xdr:rowOff>0</xdr:rowOff>
    </xdr:from>
    <xdr:to>
      <xdr:col>9</xdr:col>
      <xdr:colOff>1466</xdr:colOff>
      <xdr:row>119</xdr:row>
      <xdr:rowOff>0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xmlns="" id="{AA6212C4-9915-4204-B3FB-2CF3278E85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0.29398</cdr:x>
      <cdr:y>0.79895</cdr:y>
    </cdr:from>
    <cdr:to>
      <cdr:x>0.38669</cdr:x>
      <cdr:y>0.90592</cdr:y>
    </cdr:to>
    <cdr:sp macro="" textlink="">
      <cdr:nvSpPr>
        <cdr:cNvPr id="7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xmlns="" id="{54411BC8-1486-4A59-B169-ABFE0A637333}"/>
            </a:ext>
          </a:extLst>
        </cdr:cNvPr>
        <cdr:cNvSpPr txBox="1"/>
      </cdr:nvSpPr>
      <cdr:spPr>
        <a:xfrm xmlns:a="http://schemas.openxmlformats.org/drawingml/2006/main">
          <a:off x="1450490" y="2092745"/>
          <a:ext cx="457433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solidFill>
                <a:schemeClr val="accent1"/>
              </a:solidFill>
            </a:rPr>
            <a:t>7.25</a:t>
          </a:r>
          <a:endParaRPr kumimoji="1" lang="ja-JP" altLang="en-US" sz="12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0.65563</cdr:x>
      <cdr:y>0.80275</cdr:y>
    </cdr:from>
    <cdr:to>
      <cdr:x>0.74834</cdr:x>
      <cdr:y>0.90973</cdr:y>
    </cdr:to>
    <cdr:sp macro="" textlink="">
      <cdr:nvSpPr>
        <cdr:cNvPr id="8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xmlns="" id="{3730B647-8420-4C43-8C15-C32B60CB6BAE}"/>
            </a:ext>
          </a:extLst>
        </cdr:cNvPr>
        <cdr:cNvSpPr txBox="1"/>
      </cdr:nvSpPr>
      <cdr:spPr>
        <a:xfrm xmlns:a="http://schemas.openxmlformats.org/drawingml/2006/main">
          <a:off x="3234833" y="2102706"/>
          <a:ext cx="457433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solidFill>
                <a:schemeClr val="accent1"/>
              </a:solidFill>
            </a:rPr>
            <a:t>17.5</a:t>
          </a:r>
          <a:endParaRPr kumimoji="1" lang="ja-JP" altLang="en-US" sz="1200">
            <a:solidFill>
              <a:schemeClr val="accent1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0.33601</cdr:x>
      <cdr:y>0.7962</cdr:y>
    </cdr:from>
    <cdr:to>
      <cdr:x>0.38924</cdr:x>
      <cdr:y>0.90317</cdr:y>
    </cdr:to>
    <cdr:sp macro="" textlink="">
      <cdr:nvSpPr>
        <cdr:cNvPr id="7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xmlns="" id="{54411BC8-1486-4A59-B169-ABFE0A637333}"/>
            </a:ext>
          </a:extLst>
        </cdr:cNvPr>
        <cdr:cNvSpPr txBox="1"/>
      </cdr:nvSpPr>
      <cdr:spPr>
        <a:xfrm xmlns:a="http://schemas.openxmlformats.org/drawingml/2006/main">
          <a:off x="1656855" y="2117619"/>
          <a:ext cx="262480" cy="28451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solidFill>
                <a:schemeClr val="accent1"/>
              </a:solidFill>
            </a:rPr>
            <a:t>8</a:t>
          </a:r>
          <a:endParaRPr kumimoji="1" lang="ja-JP" altLang="en-US" sz="12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0.64969</cdr:x>
      <cdr:y>0.80275</cdr:y>
    </cdr:from>
    <cdr:to>
      <cdr:x>0.71876</cdr:x>
      <cdr:y>0.9081</cdr:y>
    </cdr:to>
    <cdr:sp macro="" textlink="">
      <cdr:nvSpPr>
        <cdr:cNvPr id="8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xmlns="" id="{3730B647-8420-4C43-8C15-C32B60CB6BAE}"/>
            </a:ext>
          </a:extLst>
        </cdr:cNvPr>
        <cdr:cNvSpPr txBox="1"/>
      </cdr:nvSpPr>
      <cdr:spPr>
        <a:xfrm xmlns:a="http://schemas.openxmlformats.org/drawingml/2006/main">
          <a:off x="3203617" y="2135053"/>
          <a:ext cx="340606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solidFill>
                <a:schemeClr val="accent1"/>
              </a:solidFill>
            </a:rPr>
            <a:t>17</a:t>
          </a:r>
          <a:endParaRPr kumimoji="1" lang="ja-JP" altLang="en-US" sz="12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0.361</cdr:x>
      <cdr:y>0.58545</cdr:y>
    </cdr:from>
    <cdr:to>
      <cdr:x>0.82825</cdr:x>
      <cdr:y>0.58545</cdr:y>
    </cdr:to>
    <cdr:cxnSp macro="">
      <cdr:nvCxnSpPr>
        <cdr:cNvPr id="4" name="直線矢印コネクタ 3">
          <a:extLst xmlns:a="http://schemas.openxmlformats.org/drawingml/2006/main">
            <a:ext uri="{FF2B5EF4-FFF2-40B4-BE49-F238E27FC236}">
              <a16:creationId xmlns:xdr="http://schemas.openxmlformats.org/drawingml/2006/spreadsheetDrawing" xmlns="" xmlns:a16="http://schemas.microsoft.com/office/drawing/2014/main" xmlns:lc="http://schemas.openxmlformats.org/drawingml/2006/lockedCanvas" id="{046D20C6-9435-475A-8EFF-3635F00251DC}"/>
            </a:ext>
          </a:extLst>
        </cdr:cNvPr>
        <cdr:cNvCxnSpPr/>
      </cdr:nvCxnSpPr>
      <cdr:spPr>
        <a:xfrm xmlns:a="http://schemas.openxmlformats.org/drawingml/2006/main" flipH="1" flipV="1">
          <a:off x="1780116" y="1557118"/>
          <a:ext cx="2304000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0.36256</cdr:x>
      <cdr:y>0.58678</cdr:y>
    </cdr:from>
    <cdr:to>
      <cdr:x>0.36256</cdr:x>
      <cdr:y>0.72</cdr:y>
    </cdr:to>
    <cdr:cxnSp macro="">
      <cdr:nvCxnSpPr>
        <cdr:cNvPr id="6" name="直線矢印コネクタ 5">
          <a:extLst xmlns:a="http://schemas.openxmlformats.org/drawingml/2006/main">
            <a:ext uri="{FF2B5EF4-FFF2-40B4-BE49-F238E27FC236}">
              <a16:creationId xmlns:xdr="http://schemas.openxmlformats.org/drawingml/2006/spreadsheetDrawing" xmlns="" xmlns:a16="http://schemas.microsoft.com/office/drawing/2014/main" xmlns:lc="http://schemas.openxmlformats.org/drawingml/2006/lockedCanvas" id="{B4E9EA62-F858-4D88-80F0-5BC8A912449F}"/>
            </a:ext>
          </a:extLst>
        </cdr:cNvPr>
        <cdr:cNvCxnSpPr/>
      </cdr:nvCxnSpPr>
      <cdr:spPr>
        <a:xfrm xmlns:a="http://schemas.openxmlformats.org/drawingml/2006/main">
          <a:off x="1787770" y="1560634"/>
          <a:ext cx="0" cy="354331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0.68053</cdr:x>
      <cdr:y>0.3168</cdr:y>
    </cdr:from>
    <cdr:to>
      <cdr:x>0.82369</cdr:x>
      <cdr:y>0.3168</cdr:y>
    </cdr:to>
    <cdr:cxnSp macro="">
      <cdr:nvCxnSpPr>
        <cdr:cNvPr id="9" name="直線矢印コネクタ 8">
          <a:extLst xmlns:a="http://schemas.openxmlformats.org/drawingml/2006/main">
            <a:ext uri="{FF2B5EF4-FFF2-40B4-BE49-F238E27FC236}">
              <a16:creationId xmlns:a16="http://schemas.microsoft.com/office/drawing/2014/main" xmlns="" xmlns:xdr="http://schemas.openxmlformats.org/drawingml/2006/spreadsheetDrawing" xmlns:lc="http://schemas.openxmlformats.org/drawingml/2006/lockedCanvas" id="{046D20C6-9435-475A-8EFF-3635F00251DC}"/>
            </a:ext>
          </a:extLst>
        </cdr:cNvPr>
        <cdr:cNvCxnSpPr/>
      </cdr:nvCxnSpPr>
      <cdr:spPr>
        <a:xfrm xmlns:a="http://schemas.openxmlformats.org/drawingml/2006/main" flipH="1" flipV="1">
          <a:off x="3355731" y="842596"/>
          <a:ext cx="705916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0.68202</cdr:x>
      <cdr:y>0.31129</cdr:y>
    </cdr:from>
    <cdr:to>
      <cdr:x>0.68202</cdr:x>
      <cdr:y>0.72452</cdr:y>
    </cdr:to>
    <cdr:cxnSp macro="">
      <cdr:nvCxnSpPr>
        <cdr:cNvPr id="11" name="直線矢印コネクタ 10">
          <a:extLst xmlns:a="http://schemas.openxmlformats.org/drawingml/2006/main">
            <a:ext uri="{FF2B5EF4-FFF2-40B4-BE49-F238E27FC236}">
              <a16:creationId xmlns:a16="http://schemas.microsoft.com/office/drawing/2014/main" xmlns="" xmlns:xdr="http://schemas.openxmlformats.org/drawingml/2006/spreadsheetDrawing" xmlns:lc="http://schemas.openxmlformats.org/drawingml/2006/lockedCanvas" id="{B4E9EA62-F858-4D88-80F0-5BC8A912449F}"/>
            </a:ext>
          </a:extLst>
        </cdr:cNvPr>
        <cdr:cNvCxnSpPr/>
      </cdr:nvCxnSpPr>
      <cdr:spPr>
        <a:xfrm xmlns:a="http://schemas.openxmlformats.org/drawingml/2006/main" flipH="1">
          <a:off x="3363058" y="827942"/>
          <a:ext cx="0" cy="1099038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0.31967</cdr:x>
      <cdr:y>0.80171</cdr:y>
    </cdr:from>
    <cdr:to>
      <cdr:x>0.41243</cdr:x>
      <cdr:y>0.90706</cdr:y>
    </cdr:to>
    <cdr:sp macro="" textlink="">
      <cdr:nvSpPr>
        <cdr:cNvPr id="7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xmlns="" id="{54411BC8-1486-4A59-B169-ABFE0A637333}"/>
            </a:ext>
          </a:extLst>
        </cdr:cNvPr>
        <cdr:cNvSpPr txBox="1"/>
      </cdr:nvSpPr>
      <cdr:spPr>
        <a:xfrm xmlns:a="http://schemas.openxmlformats.org/drawingml/2006/main">
          <a:off x="1576275" y="2132286"/>
          <a:ext cx="457433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solidFill>
                <a:schemeClr val="accent1"/>
              </a:solidFill>
            </a:rPr>
            <a:t>7.75</a:t>
          </a:r>
          <a:endParaRPr kumimoji="1" lang="ja-JP" altLang="en-US" sz="12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0.64375</cdr:x>
      <cdr:y>0.80551</cdr:y>
    </cdr:from>
    <cdr:to>
      <cdr:x>0.75233</cdr:x>
      <cdr:y>0.91086</cdr:y>
    </cdr:to>
    <cdr:sp macro="" textlink="">
      <cdr:nvSpPr>
        <cdr:cNvPr id="8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xmlns="" id="{3730B647-8420-4C43-8C15-C32B60CB6BAE}"/>
            </a:ext>
          </a:extLst>
        </cdr:cNvPr>
        <cdr:cNvSpPr txBox="1"/>
      </cdr:nvSpPr>
      <cdr:spPr>
        <a:xfrm xmlns:a="http://schemas.openxmlformats.org/drawingml/2006/main">
          <a:off x="3174327" y="2142380"/>
          <a:ext cx="535403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solidFill>
                <a:schemeClr val="accent1"/>
              </a:solidFill>
            </a:rPr>
            <a:t>17.17</a:t>
          </a:r>
          <a:endParaRPr kumimoji="1" lang="ja-JP" altLang="en-US" sz="12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0.3685</cdr:x>
      <cdr:y>0.58545</cdr:y>
    </cdr:from>
    <cdr:to>
      <cdr:x>0.82825</cdr:x>
      <cdr:y>0.58678</cdr:y>
    </cdr:to>
    <cdr:cxnSp macro="">
      <cdr:nvCxnSpPr>
        <cdr:cNvPr id="4" name="直線矢印コネクタ 3">
          <a:extLst xmlns:a="http://schemas.openxmlformats.org/drawingml/2006/main">
            <a:ext uri="{FF2B5EF4-FFF2-40B4-BE49-F238E27FC236}">
              <a16:creationId xmlns:xdr="http://schemas.openxmlformats.org/drawingml/2006/spreadsheetDrawing" xmlns="" xmlns:a16="http://schemas.microsoft.com/office/drawing/2014/main" xmlns:lc="http://schemas.openxmlformats.org/drawingml/2006/lockedCanvas" id="{046D20C6-9435-475A-8EFF-3635F00251DC}"/>
            </a:ext>
          </a:extLst>
        </cdr:cNvPr>
        <cdr:cNvCxnSpPr/>
      </cdr:nvCxnSpPr>
      <cdr:spPr>
        <a:xfrm xmlns:a="http://schemas.openxmlformats.org/drawingml/2006/main" flipH="1">
          <a:off x="1817077" y="1557106"/>
          <a:ext cx="2267041" cy="3529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0.3685</cdr:x>
      <cdr:y>0.58678</cdr:y>
    </cdr:from>
    <cdr:to>
      <cdr:x>0.3685</cdr:x>
      <cdr:y>0.72</cdr:y>
    </cdr:to>
    <cdr:cxnSp macro="">
      <cdr:nvCxnSpPr>
        <cdr:cNvPr id="6" name="直線矢印コネクタ 5">
          <a:extLst xmlns:a="http://schemas.openxmlformats.org/drawingml/2006/main">
            <a:ext uri="{FF2B5EF4-FFF2-40B4-BE49-F238E27FC236}">
              <a16:creationId xmlns:xdr="http://schemas.openxmlformats.org/drawingml/2006/spreadsheetDrawing" xmlns="" xmlns:a16="http://schemas.microsoft.com/office/drawing/2014/main" xmlns:lc="http://schemas.openxmlformats.org/drawingml/2006/lockedCanvas" id="{B4E9EA62-F858-4D88-80F0-5BC8A912449F}"/>
            </a:ext>
          </a:extLst>
        </cdr:cNvPr>
        <cdr:cNvCxnSpPr/>
      </cdr:nvCxnSpPr>
      <cdr:spPr>
        <a:xfrm xmlns:a="http://schemas.openxmlformats.org/drawingml/2006/main">
          <a:off x="1817099" y="1560643"/>
          <a:ext cx="0" cy="354322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0.69391</cdr:x>
      <cdr:y>0.31405</cdr:y>
    </cdr:from>
    <cdr:to>
      <cdr:x>0.82369</cdr:x>
      <cdr:y>0.3168</cdr:y>
    </cdr:to>
    <cdr:cxnSp macro="">
      <cdr:nvCxnSpPr>
        <cdr:cNvPr id="9" name="直線矢印コネクタ 8">
          <a:extLst xmlns:a="http://schemas.openxmlformats.org/drawingml/2006/main">
            <a:ext uri="{FF2B5EF4-FFF2-40B4-BE49-F238E27FC236}">
              <a16:creationId xmlns:a16="http://schemas.microsoft.com/office/drawing/2014/main" xmlns="" xmlns:xdr="http://schemas.openxmlformats.org/drawingml/2006/spreadsheetDrawing" xmlns:lc="http://schemas.openxmlformats.org/drawingml/2006/lockedCanvas" id="{046D20C6-9435-475A-8EFF-3635F00251DC}"/>
            </a:ext>
          </a:extLst>
        </cdr:cNvPr>
        <cdr:cNvCxnSpPr/>
      </cdr:nvCxnSpPr>
      <cdr:spPr>
        <a:xfrm xmlns:a="http://schemas.openxmlformats.org/drawingml/2006/main" flipH="1" flipV="1">
          <a:off x="3421674" y="835269"/>
          <a:ext cx="639959" cy="7315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0.69539</cdr:x>
      <cdr:y>0.31404</cdr:y>
    </cdr:from>
    <cdr:to>
      <cdr:x>0.69539</cdr:x>
      <cdr:y>0.72011</cdr:y>
    </cdr:to>
    <cdr:cxnSp macro="">
      <cdr:nvCxnSpPr>
        <cdr:cNvPr id="11" name="直線矢印コネクタ 10">
          <a:extLst xmlns:a="http://schemas.openxmlformats.org/drawingml/2006/main">
            <a:ext uri="{FF2B5EF4-FFF2-40B4-BE49-F238E27FC236}">
              <a16:creationId xmlns:a16="http://schemas.microsoft.com/office/drawing/2014/main" xmlns="" xmlns:xdr="http://schemas.openxmlformats.org/drawingml/2006/spreadsheetDrawing" xmlns:lc="http://schemas.openxmlformats.org/drawingml/2006/lockedCanvas" id="{B4E9EA62-F858-4D88-80F0-5BC8A912449F}"/>
            </a:ext>
          </a:extLst>
        </cdr:cNvPr>
        <cdr:cNvCxnSpPr/>
      </cdr:nvCxnSpPr>
      <cdr:spPr>
        <a:xfrm xmlns:a="http://schemas.openxmlformats.org/drawingml/2006/main" flipH="1">
          <a:off x="3428996" y="835256"/>
          <a:ext cx="0" cy="1080000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0.05488</cdr:x>
      <cdr:y>0.08797</cdr:y>
    </cdr:from>
    <cdr:to>
      <cdr:x>0.19055</cdr:x>
      <cdr:y>0.21145</cdr:y>
    </cdr:to>
    <cdr:sp macro="" textlink="">
      <cdr:nvSpPr>
        <cdr:cNvPr id="10" name="テキスト ボックス 9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54411BC8-1486-4A59-B169-ABFE0A637333}"/>
            </a:ext>
          </a:extLst>
        </cdr:cNvPr>
        <cdr:cNvSpPr txBox="1"/>
      </cdr:nvSpPr>
      <cdr:spPr>
        <a:xfrm xmlns:a="http://schemas.openxmlformats.org/drawingml/2006/main">
          <a:off x="270597" y="233971"/>
          <a:ext cx="669029" cy="32842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10+1/3</a:t>
          </a:r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0.31967</cdr:x>
      <cdr:y>0.80171</cdr:y>
    </cdr:from>
    <cdr:to>
      <cdr:x>0.44406</cdr:x>
      <cdr:y>0.90706</cdr:y>
    </cdr:to>
    <cdr:sp macro="" textlink="">
      <cdr:nvSpPr>
        <cdr:cNvPr id="7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xmlns="" id="{54411BC8-1486-4A59-B169-ABFE0A637333}"/>
            </a:ext>
          </a:extLst>
        </cdr:cNvPr>
        <cdr:cNvSpPr txBox="1"/>
      </cdr:nvSpPr>
      <cdr:spPr>
        <a:xfrm xmlns:a="http://schemas.openxmlformats.org/drawingml/2006/main">
          <a:off x="1576299" y="2132286"/>
          <a:ext cx="613373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solidFill>
                <a:schemeClr val="accent1"/>
              </a:solidFill>
            </a:rPr>
            <a:t>7.8125</a:t>
          </a:r>
          <a:endParaRPr kumimoji="1" lang="ja-JP" altLang="en-US" sz="12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0.64375</cdr:x>
      <cdr:y>0.80551</cdr:y>
    </cdr:from>
    <cdr:to>
      <cdr:x>0.76814</cdr:x>
      <cdr:y>0.91086</cdr:y>
    </cdr:to>
    <cdr:sp macro="" textlink="">
      <cdr:nvSpPr>
        <cdr:cNvPr id="8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xmlns="" id="{3730B647-8420-4C43-8C15-C32B60CB6BAE}"/>
            </a:ext>
          </a:extLst>
        </cdr:cNvPr>
        <cdr:cNvSpPr txBox="1"/>
      </cdr:nvSpPr>
      <cdr:spPr>
        <a:xfrm xmlns:a="http://schemas.openxmlformats.org/drawingml/2006/main">
          <a:off x="3174344" y="2142393"/>
          <a:ext cx="613373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solidFill>
                <a:schemeClr val="accent1"/>
              </a:solidFill>
            </a:rPr>
            <a:t>17.125</a:t>
          </a:r>
          <a:endParaRPr kumimoji="1" lang="ja-JP" altLang="en-US" sz="12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0.3685</cdr:x>
      <cdr:y>0.58545</cdr:y>
    </cdr:from>
    <cdr:to>
      <cdr:x>0.82825</cdr:x>
      <cdr:y>0.58678</cdr:y>
    </cdr:to>
    <cdr:cxnSp macro="">
      <cdr:nvCxnSpPr>
        <cdr:cNvPr id="4" name="直線矢印コネクタ 3">
          <a:extLst xmlns:a="http://schemas.openxmlformats.org/drawingml/2006/main">
            <a:ext uri="{FF2B5EF4-FFF2-40B4-BE49-F238E27FC236}">
              <a16:creationId xmlns:xdr="http://schemas.openxmlformats.org/drawingml/2006/spreadsheetDrawing" xmlns="" xmlns:a16="http://schemas.microsoft.com/office/drawing/2014/main" xmlns:lc="http://schemas.openxmlformats.org/drawingml/2006/lockedCanvas" id="{046D20C6-9435-475A-8EFF-3635F00251DC}"/>
            </a:ext>
          </a:extLst>
        </cdr:cNvPr>
        <cdr:cNvCxnSpPr/>
      </cdr:nvCxnSpPr>
      <cdr:spPr>
        <a:xfrm xmlns:a="http://schemas.openxmlformats.org/drawingml/2006/main" flipH="1">
          <a:off x="1817077" y="1557106"/>
          <a:ext cx="2267041" cy="3529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0.3685</cdr:x>
      <cdr:y>0.58678</cdr:y>
    </cdr:from>
    <cdr:to>
      <cdr:x>0.3685</cdr:x>
      <cdr:y>0.72</cdr:y>
    </cdr:to>
    <cdr:cxnSp macro="">
      <cdr:nvCxnSpPr>
        <cdr:cNvPr id="6" name="直線矢印コネクタ 5">
          <a:extLst xmlns:a="http://schemas.openxmlformats.org/drawingml/2006/main">
            <a:ext uri="{FF2B5EF4-FFF2-40B4-BE49-F238E27FC236}">
              <a16:creationId xmlns:xdr="http://schemas.openxmlformats.org/drawingml/2006/spreadsheetDrawing" xmlns="" xmlns:a16="http://schemas.microsoft.com/office/drawing/2014/main" xmlns:lc="http://schemas.openxmlformats.org/drawingml/2006/lockedCanvas" id="{B4E9EA62-F858-4D88-80F0-5BC8A912449F}"/>
            </a:ext>
          </a:extLst>
        </cdr:cNvPr>
        <cdr:cNvCxnSpPr/>
      </cdr:nvCxnSpPr>
      <cdr:spPr>
        <a:xfrm xmlns:a="http://schemas.openxmlformats.org/drawingml/2006/main">
          <a:off x="1817099" y="1560643"/>
          <a:ext cx="0" cy="354322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0.69391</cdr:x>
      <cdr:y>0.31405</cdr:y>
    </cdr:from>
    <cdr:to>
      <cdr:x>0.82369</cdr:x>
      <cdr:y>0.3168</cdr:y>
    </cdr:to>
    <cdr:cxnSp macro="">
      <cdr:nvCxnSpPr>
        <cdr:cNvPr id="9" name="直線矢印コネクタ 8">
          <a:extLst xmlns:a="http://schemas.openxmlformats.org/drawingml/2006/main">
            <a:ext uri="{FF2B5EF4-FFF2-40B4-BE49-F238E27FC236}">
              <a16:creationId xmlns:a16="http://schemas.microsoft.com/office/drawing/2014/main" xmlns="" xmlns:xdr="http://schemas.openxmlformats.org/drawingml/2006/spreadsheetDrawing" xmlns:lc="http://schemas.openxmlformats.org/drawingml/2006/lockedCanvas" id="{046D20C6-9435-475A-8EFF-3635F00251DC}"/>
            </a:ext>
          </a:extLst>
        </cdr:cNvPr>
        <cdr:cNvCxnSpPr/>
      </cdr:nvCxnSpPr>
      <cdr:spPr>
        <a:xfrm xmlns:a="http://schemas.openxmlformats.org/drawingml/2006/main" flipH="1" flipV="1">
          <a:off x="3421674" y="835269"/>
          <a:ext cx="639959" cy="7315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0.69539</cdr:x>
      <cdr:y>0.31404</cdr:y>
    </cdr:from>
    <cdr:to>
      <cdr:x>0.69539</cdr:x>
      <cdr:y>0.72011</cdr:y>
    </cdr:to>
    <cdr:cxnSp macro="">
      <cdr:nvCxnSpPr>
        <cdr:cNvPr id="11" name="直線矢印コネクタ 10">
          <a:extLst xmlns:a="http://schemas.openxmlformats.org/drawingml/2006/main">
            <a:ext uri="{FF2B5EF4-FFF2-40B4-BE49-F238E27FC236}">
              <a16:creationId xmlns:a16="http://schemas.microsoft.com/office/drawing/2014/main" xmlns="" xmlns:xdr="http://schemas.openxmlformats.org/drawingml/2006/spreadsheetDrawing" xmlns:lc="http://schemas.openxmlformats.org/drawingml/2006/lockedCanvas" id="{B4E9EA62-F858-4D88-80F0-5BC8A912449F}"/>
            </a:ext>
          </a:extLst>
        </cdr:cNvPr>
        <cdr:cNvCxnSpPr/>
      </cdr:nvCxnSpPr>
      <cdr:spPr>
        <a:xfrm xmlns:a="http://schemas.openxmlformats.org/drawingml/2006/main" flipH="1">
          <a:off x="3428996" y="835256"/>
          <a:ext cx="0" cy="1080000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0.06082</cdr:x>
      <cdr:y>0.08246</cdr:y>
    </cdr:from>
    <cdr:to>
      <cdr:x>0.1965</cdr:x>
      <cdr:y>0.20594</cdr:y>
    </cdr:to>
    <cdr:sp macro="" textlink="">
      <cdr:nvSpPr>
        <cdr:cNvPr id="10" name="テキスト ボックス 9">
          <a:extLst xmlns:a="http://schemas.openxmlformats.org/drawingml/2006/main">
            <a:ext uri="{FF2B5EF4-FFF2-40B4-BE49-F238E27FC236}">
              <a16:creationId xmlns:lc="http://schemas.openxmlformats.org/drawingml/2006/lockedCanvas" xmlns="" xmlns:a16="http://schemas.microsoft.com/office/drawing/2014/main" id="{54411BC8-1486-4A59-B169-ABFE0A637333}"/>
            </a:ext>
          </a:extLst>
        </cdr:cNvPr>
        <cdr:cNvSpPr txBox="1"/>
      </cdr:nvSpPr>
      <cdr:spPr>
        <a:xfrm xmlns:a="http://schemas.openxmlformats.org/drawingml/2006/main">
          <a:off x="299905" y="219317"/>
          <a:ext cx="669029" cy="32842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10+1/4</a:t>
          </a:r>
          <a:endParaRPr kumimoji="1" lang="ja-JP" altLang="en-US" sz="1050">
            <a:solidFill>
              <a:sysClr val="windowText" lastClr="000000"/>
            </a:solidFill>
            <a:latin typeface="+mn-ea"/>
            <a:ea typeface="+mn-ea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0.27509</cdr:x>
      <cdr:y>0.79895</cdr:y>
    </cdr:from>
    <cdr:to>
      <cdr:x>0.35204</cdr:x>
      <cdr:y>0.90431</cdr:y>
    </cdr:to>
    <cdr:sp macro="" textlink="">
      <cdr:nvSpPr>
        <cdr:cNvPr id="7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xmlns="" id="{54411BC8-1486-4A59-B169-ABFE0A637333}"/>
            </a:ext>
          </a:extLst>
        </cdr:cNvPr>
        <cdr:cNvSpPr txBox="1"/>
      </cdr:nvSpPr>
      <cdr:spPr>
        <a:xfrm xmlns:a="http://schemas.openxmlformats.org/drawingml/2006/main">
          <a:off x="1356469" y="2124959"/>
          <a:ext cx="379463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solidFill>
                <a:schemeClr val="accent1"/>
              </a:solidFill>
            </a:rPr>
            <a:t>6.5</a:t>
          </a:r>
          <a:endParaRPr kumimoji="1" lang="ja-JP" altLang="en-US" sz="12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0.61106</cdr:x>
      <cdr:y>0.79449</cdr:y>
    </cdr:from>
    <cdr:to>
      <cdr:x>0.68013</cdr:x>
      <cdr:y>0.89984</cdr:y>
    </cdr:to>
    <cdr:sp macro="" textlink="">
      <cdr:nvSpPr>
        <cdr:cNvPr id="8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xmlns="" id="{3730B647-8420-4C43-8C15-C32B60CB6BAE}"/>
            </a:ext>
          </a:extLst>
        </cdr:cNvPr>
        <cdr:cNvSpPr txBox="1"/>
      </cdr:nvSpPr>
      <cdr:spPr>
        <a:xfrm xmlns:a="http://schemas.openxmlformats.org/drawingml/2006/main">
          <a:off x="3013134" y="2113073"/>
          <a:ext cx="340606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solidFill>
                <a:schemeClr val="accent1"/>
              </a:solidFill>
            </a:rPr>
            <a:t>16</a:t>
          </a:r>
          <a:endParaRPr kumimoji="1" lang="ja-JP" altLang="en-US" sz="12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0.31055</cdr:x>
      <cdr:y>0.58402</cdr:y>
    </cdr:from>
    <cdr:to>
      <cdr:x>0.82825</cdr:x>
      <cdr:y>0.58402</cdr:y>
    </cdr:to>
    <cdr:cxnSp macro="">
      <cdr:nvCxnSpPr>
        <cdr:cNvPr id="4" name="直線矢印コネクタ 3">
          <a:extLst xmlns:a="http://schemas.openxmlformats.org/drawingml/2006/main">
            <a:ext uri="{FF2B5EF4-FFF2-40B4-BE49-F238E27FC236}">
              <a16:creationId xmlns:xdr="http://schemas.openxmlformats.org/drawingml/2006/spreadsheetDrawing" xmlns="" xmlns:a16="http://schemas.microsoft.com/office/drawing/2014/main" xmlns:lc="http://schemas.openxmlformats.org/drawingml/2006/lockedCanvas" id="{046D20C6-9435-475A-8EFF-3635F00251DC}"/>
            </a:ext>
          </a:extLst>
        </cdr:cNvPr>
        <cdr:cNvCxnSpPr/>
      </cdr:nvCxnSpPr>
      <cdr:spPr>
        <a:xfrm xmlns:a="http://schemas.openxmlformats.org/drawingml/2006/main" flipH="1" flipV="1">
          <a:off x="1531327" y="1553308"/>
          <a:ext cx="2552791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0.31204</cdr:x>
      <cdr:y>0.58678</cdr:y>
    </cdr:from>
    <cdr:to>
      <cdr:x>0.31204</cdr:x>
      <cdr:y>0.72</cdr:y>
    </cdr:to>
    <cdr:cxnSp macro="">
      <cdr:nvCxnSpPr>
        <cdr:cNvPr id="6" name="直線矢印コネクタ 5">
          <a:extLst xmlns:a="http://schemas.openxmlformats.org/drawingml/2006/main">
            <a:ext uri="{FF2B5EF4-FFF2-40B4-BE49-F238E27FC236}">
              <a16:creationId xmlns:xdr="http://schemas.openxmlformats.org/drawingml/2006/spreadsheetDrawing" xmlns="" xmlns:a16="http://schemas.microsoft.com/office/drawing/2014/main" xmlns:lc="http://schemas.openxmlformats.org/drawingml/2006/lockedCanvas" id="{B4E9EA62-F858-4D88-80F0-5BC8A912449F}"/>
            </a:ext>
          </a:extLst>
        </cdr:cNvPr>
        <cdr:cNvCxnSpPr/>
      </cdr:nvCxnSpPr>
      <cdr:spPr>
        <a:xfrm xmlns:a="http://schemas.openxmlformats.org/drawingml/2006/main">
          <a:off x="1538676" y="1560643"/>
          <a:ext cx="0" cy="354322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0.64636</cdr:x>
      <cdr:y>0.31956</cdr:y>
    </cdr:from>
    <cdr:to>
      <cdr:x>0.82369</cdr:x>
      <cdr:y>0.31956</cdr:y>
    </cdr:to>
    <cdr:cxnSp macro="">
      <cdr:nvCxnSpPr>
        <cdr:cNvPr id="9" name="直線矢印コネクタ 8">
          <a:extLst xmlns:a="http://schemas.openxmlformats.org/drawingml/2006/main">
            <a:ext uri="{FF2B5EF4-FFF2-40B4-BE49-F238E27FC236}">
              <a16:creationId xmlns:a16="http://schemas.microsoft.com/office/drawing/2014/main" xmlns="" xmlns:xdr="http://schemas.openxmlformats.org/drawingml/2006/spreadsheetDrawing" xmlns:lc="http://schemas.openxmlformats.org/drawingml/2006/lockedCanvas" id="{046D20C6-9435-475A-8EFF-3635F00251DC}"/>
            </a:ext>
          </a:extLst>
        </cdr:cNvPr>
        <cdr:cNvCxnSpPr/>
      </cdr:nvCxnSpPr>
      <cdr:spPr>
        <a:xfrm xmlns:a="http://schemas.openxmlformats.org/drawingml/2006/main" flipH="1" flipV="1">
          <a:off x="3187212" y="849923"/>
          <a:ext cx="874423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0.64636</cdr:x>
      <cdr:y>0.31404</cdr:y>
    </cdr:from>
    <cdr:to>
      <cdr:x>0.64636</cdr:x>
      <cdr:y>0.72727</cdr:y>
    </cdr:to>
    <cdr:cxnSp macro="">
      <cdr:nvCxnSpPr>
        <cdr:cNvPr id="11" name="直線矢印コネクタ 10">
          <a:extLst xmlns:a="http://schemas.openxmlformats.org/drawingml/2006/main">
            <a:ext uri="{FF2B5EF4-FFF2-40B4-BE49-F238E27FC236}">
              <a16:creationId xmlns:a16="http://schemas.microsoft.com/office/drawing/2014/main" xmlns="" xmlns:xdr="http://schemas.openxmlformats.org/drawingml/2006/spreadsheetDrawing" xmlns:lc="http://schemas.openxmlformats.org/drawingml/2006/lockedCanvas" id="{B4E9EA62-F858-4D88-80F0-5BC8A912449F}"/>
            </a:ext>
          </a:extLst>
        </cdr:cNvPr>
        <cdr:cNvCxnSpPr/>
      </cdr:nvCxnSpPr>
      <cdr:spPr>
        <a:xfrm xmlns:a="http://schemas.openxmlformats.org/drawingml/2006/main" flipH="1">
          <a:off x="3187208" y="835257"/>
          <a:ext cx="0" cy="1099056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0.34194</cdr:x>
      <cdr:y>0.79344</cdr:y>
    </cdr:from>
    <cdr:to>
      <cdr:x>0.39518</cdr:x>
      <cdr:y>0.89879</cdr:y>
    </cdr:to>
    <cdr:sp macro="" textlink="">
      <cdr:nvSpPr>
        <cdr:cNvPr id="7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xmlns="" id="{54411BC8-1486-4A59-B169-ABFE0A637333}"/>
            </a:ext>
          </a:extLst>
        </cdr:cNvPr>
        <cdr:cNvSpPr txBox="1"/>
      </cdr:nvSpPr>
      <cdr:spPr>
        <a:xfrm xmlns:a="http://schemas.openxmlformats.org/drawingml/2006/main">
          <a:off x="1686590" y="2110293"/>
          <a:ext cx="262636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solidFill>
                <a:schemeClr val="accent1"/>
              </a:solidFill>
            </a:rPr>
            <a:t>8</a:t>
          </a:r>
          <a:endParaRPr kumimoji="1" lang="ja-JP" altLang="en-US" sz="12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0.6556</cdr:x>
      <cdr:y>0.79449</cdr:y>
    </cdr:from>
    <cdr:to>
      <cdr:x>0.72461</cdr:x>
      <cdr:y>0.90146</cdr:y>
    </cdr:to>
    <cdr:sp macro="" textlink="">
      <cdr:nvSpPr>
        <cdr:cNvPr id="8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xmlns="" id="{3730B647-8420-4C43-8C15-C32B60CB6BAE}"/>
            </a:ext>
          </a:extLst>
        </cdr:cNvPr>
        <cdr:cNvSpPr txBox="1"/>
      </cdr:nvSpPr>
      <cdr:spPr>
        <a:xfrm xmlns:a="http://schemas.openxmlformats.org/drawingml/2006/main">
          <a:off x="3233740" y="2113083"/>
          <a:ext cx="340403" cy="28451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solidFill>
                <a:schemeClr val="accent1"/>
              </a:solidFill>
            </a:rPr>
            <a:t>17</a:t>
          </a:r>
          <a:endParaRPr kumimoji="1" lang="ja-JP" altLang="en-US" sz="12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0.36624</cdr:x>
      <cdr:y>0.58733</cdr:y>
    </cdr:from>
    <cdr:to>
      <cdr:x>0.82974</cdr:x>
      <cdr:y>0.58733</cdr:y>
    </cdr:to>
    <cdr:cxnSp macro="">
      <cdr:nvCxnSpPr>
        <cdr:cNvPr id="4" name="直線矢印コネクタ 3">
          <a:extLst xmlns:a="http://schemas.openxmlformats.org/drawingml/2006/main">
            <a:ext uri="{FF2B5EF4-FFF2-40B4-BE49-F238E27FC236}">
              <a16:creationId xmlns:xdr="http://schemas.openxmlformats.org/drawingml/2006/spreadsheetDrawing" xmlns="" xmlns:a16="http://schemas.microsoft.com/office/drawing/2014/main" xmlns:lc="http://schemas.openxmlformats.org/drawingml/2006/lockedCanvas" id="{046D20C6-9435-475A-8EFF-3635F00251DC}"/>
            </a:ext>
          </a:extLst>
        </cdr:cNvPr>
        <cdr:cNvCxnSpPr/>
      </cdr:nvCxnSpPr>
      <cdr:spPr>
        <a:xfrm xmlns:a="http://schemas.openxmlformats.org/drawingml/2006/main" flipH="1" flipV="1">
          <a:off x="1806483" y="1562099"/>
          <a:ext cx="2286176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0.36608</cdr:x>
      <cdr:y>0.59042</cdr:y>
    </cdr:from>
    <cdr:to>
      <cdr:x>0.36608</cdr:x>
      <cdr:y>0.72364</cdr:y>
    </cdr:to>
    <cdr:cxnSp macro="">
      <cdr:nvCxnSpPr>
        <cdr:cNvPr id="6" name="直線矢印コネクタ 5">
          <a:extLst xmlns:a="http://schemas.openxmlformats.org/drawingml/2006/main">
            <a:ext uri="{FF2B5EF4-FFF2-40B4-BE49-F238E27FC236}">
              <a16:creationId xmlns:xdr="http://schemas.openxmlformats.org/drawingml/2006/spreadsheetDrawing" xmlns="" xmlns:a16="http://schemas.microsoft.com/office/drawing/2014/main" xmlns:lc="http://schemas.openxmlformats.org/drawingml/2006/lockedCanvas" id="{B4E9EA62-F858-4D88-80F0-5BC8A912449F}"/>
            </a:ext>
          </a:extLst>
        </cdr:cNvPr>
        <cdr:cNvCxnSpPr/>
      </cdr:nvCxnSpPr>
      <cdr:spPr>
        <a:xfrm xmlns:a="http://schemas.openxmlformats.org/drawingml/2006/main">
          <a:off x="1806747" y="1546522"/>
          <a:ext cx="0" cy="348953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0.68705</cdr:x>
      <cdr:y>0.31956</cdr:y>
    </cdr:from>
    <cdr:to>
      <cdr:x>0.82369</cdr:x>
      <cdr:y>0.32</cdr:y>
    </cdr:to>
    <cdr:cxnSp macro="">
      <cdr:nvCxnSpPr>
        <cdr:cNvPr id="9" name="直線矢印コネクタ 8">
          <a:extLst xmlns:a="http://schemas.openxmlformats.org/drawingml/2006/main">
            <a:ext uri="{FF2B5EF4-FFF2-40B4-BE49-F238E27FC236}">
              <a16:creationId xmlns:a16="http://schemas.microsoft.com/office/drawing/2014/main" xmlns="" xmlns:xdr="http://schemas.openxmlformats.org/drawingml/2006/spreadsheetDrawing" xmlns:lc="http://schemas.openxmlformats.org/drawingml/2006/lockedCanvas" id="{046D20C6-9435-475A-8EFF-3635F00251DC}"/>
            </a:ext>
          </a:extLst>
        </cdr:cNvPr>
        <cdr:cNvCxnSpPr/>
      </cdr:nvCxnSpPr>
      <cdr:spPr>
        <a:xfrm xmlns:a="http://schemas.openxmlformats.org/drawingml/2006/main" flipH="1">
          <a:off x="3390900" y="837047"/>
          <a:ext cx="674354" cy="1153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0.68689</cdr:x>
      <cdr:y>0.31404</cdr:y>
    </cdr:from>
    <cdr:to>
      <cdr:x>0.68689</cdr:x>
      <cdr:y>0.72727</cdr:y>
    </cdr:to>
    <cdr:cxnSp macro="">
      <cdr:nvCxnSpPr>
        <cdr:cNvPr id="11" name="直線矢印コネクタ 10">
          <a:extLst xmlns:a="http://schemas.openxmlformats.org/drawingml/2006/main">
            <a:ext uri="{FF2B5EF4-FFF2-40B4-BE49-F238E27FC236}">
              <a16:creationId xmlns:a16="http://schemas.microsoft.com/office/drawing/2014/main" xmlns="" xmlns:xdr="http://schemas.openxmlformats.org/drawingml/2006/spreadsheetDrawing" xmlns:lc="http://schemas.openxmlformats.org/drawingml/2006/lockedCanvas" id="{B4E9EA62-F858-4D88-80F0-5BC8A912449F}"/>
            </a:ext>
          </a:extLst>
        </cdr:cNvPr>
        <cdr:cNvCxnSpPr/>
      </cdr:nvCxnSpPr>
      <cdr:spPr>
        <a:xfrm xmlns:a="http://schemas.openxmlformats.org/drawingml/2006/main" flipH="1">
          <a:off x="3390080" y="822589"/>
          <a:ext cx="0" cy="1082404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0.28104</cdr:x>
      <cdr:y>0.8017</cdr:y>
    </cdr:from>
    <cdr:to>
      <cdr:x>0.35797</cdr:x>
      <cdr:y>0.90706</cdr:y>
    </cdr:to>
    <cdr:sp macro="" textlink="">
      <cdr:nvSpPr>
        <cdr:cNvPr id="7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xmlns="" id="{54411BC8-1486-4A59-B169-ABFE0A637333}"/>
            </a:ext>
          </a:extLst>
        </cdr:cNvPr>
        <cdr:cNvSpPr txBox="1"/>
      </cdr:nvSpPr>
      <cdr:spPr>
        <a:xfrm xmlns:a="http://schemas.openxmlformats.org/drawingml/2006/main">
          <a:off x="1386210" y="2132272"/>
          <a:ext cx="379463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solidFill>
                <a:schemeClr val="accent1"/>
              </a:solidFill>
            </a:rPr>
            <a:t>6.5</a:t>
          </a:r>
          <a:endParaRPr kumimoji="1" lang="ja-JP" altLang="en-US" sz="12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0.3164</cdr:x>
      <cdr:y>0.61433</cdr:y>
    </cdr:from>
    <cdr:to>
      <cdr:x>0.84608</cdr:x>
      <cdr:y>0.61488</cdr:y>
    </cdr:to>
    <cdr:cxnSp macro="">
      <cdr:nvCxnSpPr>
        <cdr:cNvPr id="4" name="直線矢印コネクタ 3">
          <a:extLst xmlns:a="http://schemas.openxmlformats.org/drawingml/2006/main">
            <a:ext uri="{FF2B5EF4-FFF2-40B4-BE49-F238E27FC236}">
              <a16:creationId xmlns:xdr="http://schemas.openxmlformats.org/drawingml/2006/spreadsheetDrawing" xmlns="" xmlns:a16="http://schemas.microsoft.com/office/drawing/2014/main" xmlns:lc="http://schemas.openxmlformats.org/drawingml/2006/lockedCanvas" id="{046D20C6-9435-475A-8EFF-3635F00251DC}"/>
            </a:ext>
          </a:extLst>
        </cdr:cNvPr>
        <cdr:cNvCxnSpPr/>
      </cdr:nvCxnSpPr>
      <cdr:spPr>
        <a:xfrm xmlns:a="http://schemas.openxmlformats.org/drawingml/2006/main" flipH="1" flipV="1">
          <a:off x="1560635" y="1633904"/>
          <a:ext cx="2612644" cy="1471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0.3164</cdr:x>
      <cdr:y>0.61521</cdr:y>
    </cdr:from>
    <cdr:to>
      <cdr:x>0.3164</cdr:x>
      <cdr:y>0.73554</cdr:y>
    </cdr:to>
    <cdr:cxnSp macro="">
      <cdr:nvCxnSpPr>
        <cdr:cNvPr id="6" name="直線矢印コネクタ 5">
          <a:extLst xmlns:a="http://schemas.openxmlformats.org/drawingml/2006/main">
            <a:ext uri="{FF2B5EF4-FFF2-40B4-BE49-F238E27FC236}">
              <a16:creationId xmlns:xdr="http://schemas.openxmlformats.org/drawingml/2006/spreadsheetDrawing" xmlns="" xmlns:a16="http://schemas.microsoft.com/office/drawing/2014/main" xmlns:lc="http://schemas.openxmlformats.org/drawingml/2006/lockedCanvas" id="{B4E9EA62-F858-4D88-80F0-5BC8A912449F}"/>
            </a:ext>
          </a:extLst>
        </cdr:cNvPr>
        <cdr:cNvCxnSpPr/>
      </cdr:nvCxnSpPr>
      <cdr:spPr>
        <a:xfrm xmlns:a="http://schemas.openxmlformats.org/drawingml/2006/main" flipH="1">
          <a:off x="1560635" y="1636267"/>
          <a:ext cx="0" cy="320022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0.23</cdr:x>
      <cdr:y>0.80435</cdr:y>
    </cdr:from>
    <cdr:to>
      <cdr:x>0.28322</cdr:x>
      <cdr:y>0.91132</cdr:y>
    </cdr:to>
    <cdr:sp macro="" textlink="">
      <cdr:nvSpPr>
        <cdr:cNvPr id="7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xmlns="" id="{54411BC8-1486-4A59-B169-ABFE0A637333}"/>
            </a:ext>
          </a:extLst>
        </cdr:cNvPr>
        <cdr:cNvSpPr txBox="1"/>
      </cdr:nvSpPr>
      <cdr:spPr>
        <a:xfrm xmlns:a="http://schemas.openxmlformats.org/drawingml/2006/main">
          <a:off x="1135166" y="2106892"/>
          <a:ext cx="262636" cy="28020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solidFill>
                <a:schemeClr val="accent1"/>
              </a:solidFill>
            </a:rPr>
            <a:t>5</a:t>
          </a:r>
          <a:endParaRPr kumimoji="1" lang="ja-JP" altLang="en-US" sz="12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0.6556</cdr:x>
      <cdr:y>0.79449</cdr:y>
    </cdr:from>
    <cdr:to>
      <cdr:x>0.72461</cdr:x>
      <cdr:y>0.90146</cdr:y>
    </cdr:to>
    <cdr:sp macro="" textlink="">
      <cdr:nvSpPr>
        <cdr:cNvPr id="8" name="テキスト ボックス 9">
          <a:extLst xmlns:a="http://schemas.openxmlformats.org/drawingml/2006/main">
            <a:ext uri="{FF2B5EF4-FFF2-40B4-BE49-F238E27FC236}">
              <a16:creationId xmlns:a16="http://schemas.microsoft.com/office/drawing/2014/main" xmlns="" id="{3730B647-8420-4C43-8C15-C32B60CB6BAE}"/>
            </a:ext>
          </a:extLst>
        </cdr:cNvPr>
        <cdr:cNvSpPr txBox="1"/>
      </cdr:nvSpPr>
      <cdr:spPr>
        <a:xfrm xmlns:a="http://schemas.openxmlformats.org/drawingml/2006/main">
          <a:off x="3233740" y="2113083"/>
          <a:ext cx="340403" cy="28451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200">
              <a:solidFill>
                <a:schemeClr val="accent1"/>
              </a:solidFill>
            </a:rPr>
            <a:t>17</a:t>
          </a:r>
          <a:endParaRPr kumimoji="1" lang="ja-JP" altLang="en-US" sz="1200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0.25668</cdr:x>
      <cdr:y>0.58545</cdr:y>
    </cdr:from>
    <cdr:to>
      <cdr:x>0.82974</cdr:x>
      <cdr:y>0.58545</cdr:y>
    </cdr:to>
    <cdr:cxnSp macro="">
      <cdr:nvCxnSpPr>
        <cdr:cNvPr id="4" name="直線矢印コネクタ 3">
          <a:extLst xmlns:a="http://schemas.openxmlformats.org/drawingml/2006/main">
            <a:ext uri="{FF2B5EF4-FFF2-40B4-BE49-F238E27FC236}">
              <a16:creationId xmlns:xdr="http://schemas.openxmlformats.org/drawingml/2006/spreadsheetDrawing" xmlns="" xmlns:a16="http://schemas.microsoft.com/office/drawing/2014/main" xmlns:lc="http://schemas.openxmlformats.org/drawingml/2006/lockedCanvas" id="{046D20C6-9435-475A-8EFF-3635F00251DC}"/>
            </a:ext>
          </a:extLst>
        </cdr:cNvPr>
        <cdr:cNvCxnSpPr/>
      </cdr:nvCxnSpPr>
      <cdr:spPr>
        <a:xfrm xmlns:a="http://schemas.openxmlformats.org/drawingml/2006/main" flipH="1" flipV="1">
          <a:off x="1266825" y="1533525"/>
          <a:ext cx="2828288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0.258</cdr:x>
      <cdr:y>0.58678</cdr:y>
    </cdr:from>
    <cdr:to>
      <cdr:x>0.258</cdr:x>
      <cdr:y>0.72</cdr:y>
    </cdr:to>
    <cdr:cxnSp macro="">
      <cdr:nvCxnSpPr>
        <cdr:cNvPr id="6" name="直線矢印コネクタ 5">
          <a:extLst xmlns:a="http://schemas.openxmlformats.org/drawingml/2006/main">
            <a:ext uri="{FF2B5EF4-FFF2-40B4-BE49-F238E27FC236}">
              <a16:creationId xmlns:xdr="http://schemas.openxmlformats.org/drawingml/2006/spreadsheetDrawing" xmlns="" xmlns:a16="http://schemas.microsoft.com/office/drawing/2014/main" xmlns:lc="http://schemas.openxmlformats.org/drawingml/2006/lockedCanvas" id="{B4E9EA62-F858-4D88-80F0-5BC8A912449F}"/>
            </a:ext>
          </a:extLst>
        </cdr:cNvPr>
        <cdr:cNvCxnSpPr/>
      </cdr:nvCxnSpPr>
      <cdr:spPr>
        <a:xfrm xmlns:a="http://schemas.openxmlformats.org/drawingml/2006/main">
          <a:off x="1273357" y="1537006"/>
          <a:ext cx="0" cy="348954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0.68705</cdr:x>
      <cdr:y>0.31956</cdr:y>
    </cdr:from>
    <cdr:to>
      <cdr:x>0.82369</cdr:x>
      <cdr:y>0.32</cdr:y>
    </cdr:to>
    <cdr:cxnSp macro="">
      <cdr:nvCxnSpPr>
        <cdr:cNvPr id="9" name="直線矢印コネクタ 8">
          <a:extLst xmlns:a="http://schemas.openxmlformats.org/drawingml/2006/main">
            <a:ext uri="{FF2B5EF4-FFF2-40B4-BE49-F238E27FC236}">
              <a16:creationId xmlns:a16="http://schemas.microsoft.com/office/drawing/2014/main" xmlns="" xmlns:xdr="http://schemas.openxmlformats.org/drawingml/2006/spreadsheetDrawing" xmlns:lc="http://schemas.openxmlformats.org/drawingml/2006/lockedCanvas" id="{046D20C6-9435-475A-8EFF-3635F00251DC}"/>
            </a:ext>
          </a:extLst>
        </cdr:cNvPr>
        <cdr:cNvCxnSpPr/>
      </cdr:nvCxnSpPr>
      <cdr:spPr>
        <a:xfrm xmlns:a="http://schemas.openxmlformats.org/drawingml/2006/main" flipH="1">
          <a:off x="3390900" y="837047"/>
          <a:ext cx="674354" cy="1153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0.68689</cdr:x>
      <cdr:y>0.31404</cdr:y>
    </cdr:from>
    <cdr:to>
      <cdr:x>0.68689</cdr:x>
      <cdr:y>0.72727</cdr:y>
    </cdr:to>
    <cdr:cxnSp macro="">
      <cdr:nvCxnSpPr>
        <cdr:cNvPr id="11" name="直線矢印コネクタ 10">
          <a:extLst xmlns:a="http://schemas.openxmlformats.org/drawingml/2006/main">
            <a:ext uri="{FF2B5EF4-FFF2-40B4-BE49-F238E27FC236}">
              <a16:creationId xmlns:a16="http://schemas.microsoft.com/office/drawing/2014/main" xmlns="" xmlns:xdr="http://schemas.openxmlformats.org/drawingml/2006/spreadsheetDrawing" xmlns:lc="http://schemas.openxmlformats.org/drawingml/2006/lockedCanvas" id="{B4E9EA62-F858-4D88-80F0-5BC8A912449F}"/>
            </a:ext>
          </a:extLst>
        </cdr:cNvPr>
        <cdr:cNvCxnSpPr/>
      </cdr:nvCxnSpPr>
      <cdr:spPr>
        <a:xfrm xmlns:a="http://schemas.openxmlformats.org/drawingml/2006/main" flipH="1">
          <a:off x="3390080" y="822589"/>
          <a:ext cx="0" cy="1082404"/>
        </a:xfrm>
        <a:prstGeom xmlns:a="http://schemas.openxmlformats.org/drawingml/2006/main" prst="straightConnector1">
          <a:avLst/>
        </a:prstGeom>
        <a:ln xmlns:a="http://schemas.openxmlformats.org/drawingml/2006/main" w="19050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abSelected="1" zoomScaleNormal="100" workbookViewId="0"/>
  </sheetViews>
  <sheetFormatPr defaultRowHeight="18.75" x14ac:dyDescent="0.4"/>
  <cols>
    <col min="3" max="3" width="13" bestFit="1" customWidth="1"/>
    <col min="4" max="4" width="11.625" customWidth="1"/>
    <col min="5" max="5" width="13" bestFit="1" customWidth="1"/>
    <col min="6" max="6" width="14.75" bestFit="1" customWidth="1"/>
    <col min="7" max="7" width="17.125" bestFit="1" customWidth="1"/>
    <col min="8" max="8" width="15.25" bestFit="1" customWidth="1"/>
    <col min="9" max="9" width="17.625" bestFit="1" customWidth="1"/>
  </cols>
  <sheetData>
    <row r="1" spans="1:9" x14ac:dyDescent="0.4">
      <c r="A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</row>
    <row r="2" spans="1:9" x14ac:dyDescent="0.4">
      <c r="A2">
        <v>3</v>
      </c>
      <c r="C2" t="s">
        <v>9</v>
      </c>
      <c r="D2">
        <f>QUARTILE($A$2:$A$11,0)</f>
        <v>3</v>
      </c>
      <c r="E2">
        <f>PERCENTILE($A$2:$A$11,0)</f>
        <v>3</v>
      </c>
      <c r="F2">
        <f>_xlfn.QUARTILE.INC($A$2:$A$11,0)</f>
        <v>3</v>
      </c>
      <c r="G2">
        <f>_xlfn.PERCENTILE.INC($A$2:$A$11,0)</f>
        <v>3</v>
      </c>
      <c r="H2" t="e">
        <f>_xlfn.QUARTILE.EXC($A$2:$A$11,0)</f>
        <v>#NUM!</v>
      </c>
      <c r="I2" t="e">
        <f>_xlfn.PERCENTILE.EXC($A$2:$A$11,0)</f>
        <v>#NUM!</v>
      </c>
    </row>
    <row r="3" spans="1:9" x14ac:dyDescent="0.4">
      <c r="A3">
        <v>5</v>
      </c>
      <c r="C3" t="s">
        <v>10</v>
      </c>
      <c r="D3">
        <f>QUARTILE($A$2:$A$11,1)</f>
        <v>8.5</v>
      </c>
      <c r="E3">
        <f>PERCENTILE($A$2:$A$11,0.25)</f>
        <v>8.5</v>
      </c>
      <c r="F3">
        <f>_xlfn.QUARTILE.INC($A$2:$A$11,1)</f>
        <v>8.5</v>
      </c>
      <c r="G3">
        <f>_xlfn.PERCENTILE.INC($A$2:$A$11,0.25)</f>
        <v>8.5</v>
      </c>
      <c r="H3">
        <f>_xlfn.QUARTILE.EXC($A$2:$A$11,1)</f>
        <v>7.25</v>
      </c>
      <c r="I3">
        <f>_xlfn.PERCENTILE.EXC($A$2:$A$11,0.25)</f>
        <v>7.25</v>
      </c>
    </row>
    <row r="4" spans="1:9" x14ac:dyDescent="0.4">
      <c r="A4">
        <v>8</v>
      </c>
      <c r="C4" t="s">
        <v>11</v>
      </c>
      <c r="D4">
        <f>QUARTILE($A$2:$A$11,2)</f>
        <v>12</v>
      </c>
      <c r="E4">
        <f>PERCENTILE($A$2:$A$11,0.5)</f>
        <v>12</v>
      </c>
      <c r="F4">
        <f>_xlfn.QUARTILE.INC($A$2:$A$11,2)</f>
        <v>12</v>
      </c>
      <c r="G4">
        <f>_xlfn.PERCENTILE.INC($A$2:$A$11,0.5)</f>
        <v>12</v>
      </c>
      <c r="H4">
        <f>_xlfn.QUARTILE.EXC($A$2:$A$11,2)</f>
        <v>12</v>
      </c>
      <c r="I4">
        <f>_xlfn.PERCENTILE.EXC($A$2:$A$11,0.5)</f>
        <v>12</v>
      </c>
    </row>
    <row r="5" spans="1:9" x14ac:dyDescent="0.4">
      <c r="A5">
        <v>10</v>
      </c>
      <c r="C5" t="s">
        <v>12</v>
      </c>
      <c r="D5">
        <f>QUARTILE($A$2:$A$11,3)</f>
        <v>16.5</v>
      </c>
      <c r="E5">
        <f>PERCENTILE($A$2:$A$11,0.75)</f>
        <v>16.5</v>
      </c>
      <c r="F5">
        <f>_xlfn.QUARTILE.INC($A$2:$A$11,3)</f>
        <v>16.5</v>
      </c>
      <c r="G5">
        <f>_xlfn.PERCENTILE.INC($A$2:$A$11,0.75)</f>
        <v>16.5</v>
      </c>
      <c r="H5">
        <f>_xlfn.QUARTILE.EXC($A$2:$A$11,3)</f>
        <v>17.5</v>
      </c>
      <c r="I5">
        <f>_xlfn.PERCENTILE.EXC($A$2:$A$11,0.75)</f>
        <v>17.5</v>
      </c>
    </row>
    <row r="6" spans="1:9" x14ac:dyDescent="0.4">
      <c r="A6">
        <v>12</v>
      </c>
      <c r="C6" t="s">
        <v>13</v>
      </c>
      <c r="D6">
        <f>QUARTILE($A$2:$A$11,4)</f>
        <v>20</v>
      </c>
      <c r="E6">
        <f>PERCENTILE($A$2:$A$11,1)</f>
        <v>20</v>
      </c>
      <c r="F6">
        <f>_xlfn.QUARTILE.INC($A$2:$A$11,4)</f>
        <v>20</v>
      </c>
      <c r="G6">
        <f>_xlfn.PERCENTILE.INC($A$2:$A$11,1)</f>
        <v>20</v>
      </c>
      <c r="H6" t="e">
        <f>_xlfn.QUARTILE.EXC($A$2:$A$11,4)</f>
        <v>#NUM!</v>
      </c>
      <c r="I6" t="e">
        <f>_xlfn.PERCENTILE.EXC($A$2:$A$11,1)</f>
        <v>#NUM!</v>
      </c>
    </row>
    <row r="7" spans="1:9" x14ac:dyDescent="0.4">
      <c r="A7">
        <v>12</v>
      </c>
    </row>
    <row r="8" spans="1:9" x14ac:dyDescent="0.4">
      <c r="A8">
        <v>15</v>
      </c>
    </row>
    <row r="9" spans="1:9" x14ac:dyDescent="0.4">
      <c r="A9">
        <v>17</v>
      </c>
    </row>
    <row r="10" spans="1:9" x14ac:dyDescent="0.4">
      <c r="A10">
        <v>19</v>
      </c>
    </row>
    <row r="11" spans="1:9" x14ac:dyDescent="0.4">
      <c r="A11">
        <v>20</v>
      </c>
    </row>
    <row r="13" spans="1:9" x14ac:dyDescent="0.4">
      <c r="A13" t="s">
        <v>0</v>
      </c>
      <c r="B13" t="s">
        <v>8</v>
      </c>
      <c r="C13" t="s">
        <v>14</v>
      </c>
      <c r="D13" t="s">
        <v>14</v>
      </c>
    </row>
    <row r="14" spans="1:9" x14ac:dyDescent="0.4">
      <c r="A14">
        <v>3</v>
      </c>
      <c r="B14">
        <v>0</v>
      </c>
      <c r="C14">
        <f>B14/$B$23</f>
        <v>0</v>
      </c>
      <c r="D14">
        <f>_xlfn.PERCENTRANK.INC($A$14:$A$23,A14,9)</f>
        <v>0</v>
      </c>
    </row>
    <row r="15" spans="1:9" x14ac:dyDescent="0.4">
      <c r="A15">
        <v>5</v>
      </c>
      <c r="B15">
        <v>1</v>
      </c>
      <c r="C15">
        <f t="shared" ref="C15:C23" si="0">B15/$B$23</f>
        <v>0.1111111111111111</v>
      </c>
      <c r="D15">
        <f t="shared" ref="D15:D23" si="1">_xlfn.PERCENTRANK.INC($A$14:$A$23,A15,9)</f>
        <v>0.111111111</v>
      </c>
    </row>
    <row r="16" spans="1:9" x14ac:dyDescent="0.4">
      <c r="A16">
        <v>8</v>
      </c>
      <c r="B16">
        <v>2</v>
      </c>
      <c r="C16">
        <f t="shared" si="0"/>
        <v>0.22222222222222221</v>
      </c>
      <c r="D16">
        <f t="shared" si="1"/>
        <v>0.222222222</v>
      </c>
    </row>
    <row r="17" spans="1:4" x14ac:dyDescent="0.4">
      <c r="A17">
        <v>10</v>
      </c>
      <c r="B17">
        <v>3</v>
      </c>
      <c r="C17">
        <f t="shared" si="0"/>
        <v>0.33333333333333331</v>
      </c>
      <c r="D17">
        <f t="shared" si="1"/>
        <v>0.33333333300000001</v>
      </c>
    </row>
    <row r="18" spans="1:4" x14ac:dyDescent="0.4">
      <c r="A18">
        <v>12</v>
      </c>
      <c r="B18">
        <v>4</v>
      </c>
      <c r="C18">
        <f t="shared" si="0"/>
        <v>0.44444444444444442</v>
      </c>
      <c r="D18">
        <f t="shared" si="1"/>
        <v>0.44444444399999999</v>
      </c>
    </row>
    <row r="19" spans="1:4" x14ac:dyDescent="0.4">
      <c r="A19">
        <v>12</v>
      </c>
      <c r="B19">
        <v>5</v>
      </c>
      <c r="C19">
        <f t="shared" si="0"/>
        <v>0.55555555555555558</v>
      </c>
      <c r="D19">
        <f t="shared" si="1"/>
        <v>0.44444444399999999</v>
      </c>
    </row>
    <row r="20" spans="1:4" x14ac:dyDescent="0.4">
      <c r="A20">
        <v>15</v>
      </c>
      <c r="B20">
        <v>6</v>
      </c>
      <c r="C20">
        <f t="shared" si="0"/>
        <v>0.66666666666666663</v>
      </c>
      <c r="D20">
        <f t="shared" si="1"/>
        <v>0.66666666600000002</v>
      </c>
    </row>
    <row r="21" spans="1:4" x14ac:dyDescent="0.4">
      <c r="A21">
        <v>17</v>
      </c>
      <c r="B21">
        <v>7</v>
      </c>
      <c r="C21">
        <f t="shared" si="0"/>
        <v>0.77777777777777779</v>
      </c>
      <c r="D21">
        <f t="shared" si="1"/>
        <v>0.77777777699999995</v>
      </c>
    </row>
    <row r="22" spans="1:4" x14ac:dyDescent="0.4">
      <c r="A22">
        <v>19</v>
      </c>
      <c r="B22">
        <v>8</v>
      </c>
      <c r="C22">
        <f t="shared" si="0"/>
        <v>0.88888888888888884</v>
      </c>
      <c r="D22">
        <f t="shared" si="1"/>
        <v>0.88888888799999999</v>
      </c>
    </row>
    <row r="23" spans="1:4" x14ac:dyDescent="0.4">
      <c r="A23">
        <v>20</v>
      </c>
      <c r="B23">
        <v>9</v>
      </c>
      <c r="C23">
        <f t="shared" si="0"/>
        <v>1</v>
      </c>
      <c r="D23">
        <f t="shared" si="1"/>
        <v>1</v>
      </c>
    </row>
    <row r="25" spans="1:4" x14ac:dyDescent="0.4">
      <c r="A25" t="s">
        <v>0</v>
      </c>
      <c r="B25" t="s">
        <v>7</v>
      </c>
      <c r="C25" t="s">
        <v>14</v>
      </c>
      <c r="D25" t="s">
        <v>14</v>
      </c>
    </row>
    <row r="26" spans="1:4" x14ac:dyDescent="0.4">
      <c r="A26">
        <v>3</v>
      </c>
      <c r="B26">
        <v>1</v>
      </c>
      <c r="C26">
        <f>B26/($B$35+1)</f>
        <v>9.0909090909090912E-2</v>
      </c>
      <c r="D26">
        <f>_xlfn.PERCENTRANK.EXC($A$26:$A$35,A26,9)</f>
        <v>9.0909089999999998E-2</v>
      </c>
    </row>
    <row r="27" spans="1:4" x14ac:dyDescent="0.4">
      <c r="A27">
        <v>5</v>
      </c>
      <c r="B27">
        <v>2</v>
      </c>
      <c r="C27">
        <f t="shared" ref="C27:C35" si="2">B27/($B$35+1)</f>
        <v>0.18181818181818182</v>
      </c>
      <c r="D27">
        <f t="shared" ref="D27:D35" si="3">_xlfn.PERCENTRANK.EXC($A$26:$A$35,A27,9)</f>
        <v>0.181818181</v>
      </c>
    </row>
    <row r="28" spans="1:4" x14ac:dyDescent="0.4">
      <c r="A28">
        <v>8</v>
      </c>
      <c r="B28">
        <v>3</v>
      </c>
      <c r="C28">
        <f t="shared" si="2"/>
        <v>0.27272727272727271</v>
      </c>
      <c r="D28">
        <f t="shared" si="3"/>
        <v>0.27272727200000002</v>
      </c>
    </row>
    <row r="29" spans="1:4" x14ac:dyDescent="0.4">
      <c r="A29">
        <v>10</v>
      </c>
      <c r="B29">
        <v>4</v>
      </c>
      <c r="C29">
        <f t="shared" si="2"/>
        <v>0.36363636363636365</v>
      </c>
      <c r="D29">
        <f t="shared" si="3"/>
        <v>0.36363636300000002</v>
      </c>
    </row>
    <row r="30" spans="1:4" x14ac:dyDescent="0.4">
      <c r="A30">
        <v>12</v>
      </c>
      <c r="B30">
        <v>5</v>
      </c>
      <c r="C30">
        <f t="shared" si="2"/>
        <v>0.45454545454545453</v>
      </c>
      <c r="D30">
        <f t="shared" si="3"/>
        <v>0.45454545400000002</v>
      </c>
    </row>
    <row r="31" spans="1:4" x14ac:dyDescent="0.4">
      <c r="A31">
        <v>12</v>
      </c>
      <c r="B31">
        <v>6</v>
      </c>
      <c r="C31">
        <f t="shared" si="2"/>
        <v>0.54545454545454541</v>
      </c>
      <c r="D31">
        <f t="shared" si="3"/>
        <v>0.45454545400000002</v>
      </c>
    </row>
    <row r="32" spans="1:4" x14ac:dyDescent="0.4">
      <c r="A32">
        <v>15</v>
      </c>
      <c r="B32">
        <v>7</v>
      </c>
      <c r="C32">
        <f t="shared" si="2"/>
        <v>0.63636363636363635</v>
      </c>
      <c r="D32">
        <f t="shared" si="3"/>
        <v>0.63636363600000001</v>
      </c>
    </row>
    <row r="33" spans="1:4" x14ac:dyDescent="0.4">
      <c r="A33">
        <v>17</v>
      </c>
      <c r="B33">
        <v>8</v>
      </c>
      <c r="C33">
        <f t="shared" si="2"/>
        <v>0.72727272727272729</v>
      </c>
      <c r="D33">
        <f t="shared" si="3"/>
        <v>0.72727272700000001</v>
      </c>
    </row>
    <row r="34" spans="1:4" x14ac:dyDescent="0.4">
      <c r="A34">
        <v>19</v>
      </c>
      <c r="B34">
        <v>9</v>
      </c>
      <c r="C34">
        <f t="shared" si="2"/>
        <v>0.81818181818181823</v>
      </c>
      <c r="D34">
        <f t="shared" si="3"/>
        <v>0.81818181800000001</v>
      </c>
    </row>
    <row r="35" spans="1:4" x14ac:dyDescent="0.4">
      <c r="A35">
        <v>20</v>
      </c>
      <c r="B35">
        <v>10</v>
      </c>
      <c r="C35">
        <f t="shared" si="2"/>
        <v>0.90909090909090906</v>
      </c>
      <c r="D35">
        <f t="shared" si="3"/>
        <v>0.909090909</v>
      </c>
    </row>
    <row r="37" spans="1:4" x14ac:dyDescent="0.4">
      <c r="A37" t="s">
        <v>15</v>
      </c>
      <c r="B37" t="s">
        <v>16</v>
      </c>
      <c r="C37" t="s">
        <v>14</v>
      </c>
    </row>
    <row r="38" spans="1:4" x14ac:dyDescent="0.4">
      <c r="A38">
        <v>3</v>
      </c>
      <c r="B38">
        <f>1-1/2</f>
        <v>0.5</v>
      </c>
      <c r="C38">
        <f>B38/(B$47+1/2)</f>
        <v>0.05</v>
      </c>
    </row>
    <row r="39" spans="1:4" x14ac:dyDescent="0.4">
      <c r="A39">
        <v>5</v>
      </c>
      <c r="B39">
        <f>2-1/2</f>
        <v>1.5</v>
      </c>
      <c r="C39">
        <f t="shared" ref="C39:C47" si="4">B39/(B$47+1/2)</f>
        <v>0.15</v>
      </c>
    </row>
    <row r="40" spans="1:4" x14ac:dyDescent="0.4">
      <c r="A40">
        <v>8</v>
      </c>
      <c r="B40">
        <f>3-1/2</f>
        <v>2.5</v>
      </c>
      <c r="C40">
        <f t="shared" si="4"/>
        <v>0.25</v>
      </c>
    </row>
    <row r="41" spans="1:4" x14ac:dyDescent="0.4">
      <c r="A41">
        <v>10</v>
      </c>
      <c r="B41">
        <f>4-1/2</f>
        <v>3.5</v>
      </c>
      <c r="C41">
        <f t="shared" si="4"/>
        <v>0.35</v>
      </c>
    </row>
    <row r="42" spans="1:4" x14ac:dyDescent="0.4">
      <c r="A42">
        <v>12</v>
      </c>
      <c r="B42">
        <f>5-1/2</f>
        <v>4.5</v>
      </c>
      <c r="C42">
        <f t="shared" si="4"/>
        <v>0.45</v>
      </c>
    </row>
    <row r="43" spans="1:4" x14ac:dyDescent="0.4">
      <c r="A43">
        <v>12</v>
      </c>
      <c r="B43">
        <f>6-1/2</f>
        <v>5.5</v>
      </c>
      <c r="C43">
        <f t="shared" si="4"/>
        <v>0.55000000000000004</v>
      </c>
    </row>
    <row r="44" spans="1:4" x14ac:dyDescent="0.4">
      <c r="A44">
        <v>15</v>
      </c>
      <c r="B44">
        <f>7-1/2</f>
        <v>6.5</v>
      </c>
      <c r="C44">
        <f t="shared" si="4"/>
        <v>0.65</v>
      </c>
    </row>
    <row r="45" spans="1:4" x14ac:dyDescent="0.4">
      <c r="A45">
        <v>17</v>
      </c>
      <c r="B45">
        <f>8-1/2</f>
        <v>7.5</v>
      </c>
      <c r="C45">
        <f t="shared" si="4"/>
        <v>0.75</v>
      </c>
    </row>
    <row r="46" spans="1:4" x14ac:dyDescent="0.4">
      <c r="A46">
        <v>19</v>
      </c>
      <c r="B46">
        <f>9-1/2</f>
        <v>8.5</v>
      </c>
      <c r="C46">
        <f t="shared" si="4"/>
        <v>0.85</v>
      </c>
    </row>
    <row r="47" spans="1:4" x14ac:dyDescent="0.4">
      <c r="A47">
        <v>20</v>
      </c>
      <c r="B47">
        <f>10-1/2</f>
        <v>9.5</v>
      </c>
      <c r="C47">
        <f t="shared" si="4"/>
        <v>0.95</v>
      </c>
    </row>
    <row r="49" spans="1:3" x14ac:dyDescent="0.4">
      <c r="A49" t="s">
        <v>15</v>
      </c>
      <c r="B49" t="s">
        <v>17</v>
      </c>
      <c r="C49" t="s">
        <v>14</v>
      </c>
    </row>
    <row r="50" spans="1:3" x14ac:dyDescent="0.4">
      <c r="A50">
        <v>3</v>
      </c>
      <c r="B50">
        <f>1-1/3</f>
        <v>0.66666666666666674</v>
      </c>
      <c r="C50">
        <f>B50/(B$59+2/3)</f>
        <v>6.4516129032258077E-2</v>
      </c>
    </row>
    <row r="51" spans="1:3" x14ac:dyDescent="0.4">
      <c r="A51">
        <v>5</v>
      </c>
      <c r="B51">
        <f>2-1/3</f>
        <v>1.6666666666666667</v>
      </c>
      <c r="C51">
        <f t="shared" ref="C51:C59" si="5">B51/(B$59+2/3)</f>
        <v>0.16129032258064518</v>
      </c>
    </row>
    <row r="52" spans="1:3" x14ac:dyDescent="0.4">
      <c r="A52">
        <v>8</v>
      </c>
      <c r="B52">
        <f>3-1/3</f>
        <v>2.6666666666666665</v>
      </c>
      <c r="C52">
        <f t="shared" si="5"/>
        <v>0.25806451612903225</v>
      </c>
    </row>
    <row r="53" spans="1:3" x14ac:dyDescent="0.4">
      <c r="A53">
        <v>10</v>
      </c>
      <c r="B53">
        <f>4-1/3</f>
        <v>3.6666666666666665</v>
      </c>
      <c r="C53">
        <f t="shared" si="5"/>
        <v>0.35483870967741937</v>
      </c>
    </row>
    <row r="54" spans="1:3" x14ac:dyDescent="0.4">
      <c r="A54">
        <v>12</v>
      </c>
      <c r="B54">
        <f>5-1/3</f>
        <v>4.666666666666667</v>
      </c>
      <c r="C54">
        <f t="shared" si="5"/>
        <v>0.45161290322580655</v>
      </c>
    </row>
    <row r="55" spans="1:3" x14ac:dyDescent="0.4">
      <c r="A55">
        <v>12</v>
      </c>
      <c r="B55">
        <f>6-1/3</f>
        <v>5.666666666666667</v>
      </c>
      <c r="C55">
        <f t="shared" si="5"/>
        <v>0.54838709677419362</v>
      </c>
    </row>
    <row r="56" spans="1:3" x14ac:dyDescent="0.4">
      <c r="A56">
        <v>15</v>
      </c>
      <c r="B56">
        <f>7-1/3</f>
        <v>6.666666666666667</v>
      </c>
      <c r="C56">
        <f t="shared" si="5"/>
        <v>0.64516129032258074</v>
      </c>
    </row>
    <row r="57" spans="1:3" x14ac:dyDescent="0.4">
      <c r="A57">
        <v>17</v>
      </c>
      <c r="B57">
        <f>8-1/3</f>
        <v>7.666666666666667</v>
      </c>
      <c r="C57">
        <f t="shared" si="5"/>
        <v>0.74193548387096786</v>
      </c>
    </row>
    <row r="58" spans="1:3" x14ac:dyDescent="0.4">
      <c r="A58">
        <v>19</v>
      </c>
      <c r="B58">
        <f>9-1/3</f>
        <v>8.6666666666666661</v>
      </c>
      <c r="C58">
        <f t="shared" si="5"/>
        <v>0.83870967741935487</v>
      </c>
    </row>
    <row r="59" spans="1:3" x14ac:dyDescent="0.4">
      <c r="A59">
        <v>20</v>
      </c>
      <c r="B59">
        <f>10-1/3</f>
        <v>9.6666666666666661</v>
      </c>
      <c r="C59">
        <f t="shared" si="5"/>
        <v>0.93548387096774199</v>
      </c>
    </row>
    <row r="61" spans="1:3" x14ac:dyDescent="0.4">
      <c r="A61" t="s">
        <v>15</v>
      </c>
      <c r="B61" t="s">
        <v>19</v>
      </c>
      <c r="C61" t="s">
        <v>14</v>
      </c>
    </row>
    <row r="62" spans="1:3" x14ac:dyDescent="0.4">
      <c r="A62">
        <v>3</v>
      </c>
      <c r="B62">
        <f>1-3/8</f>
        <v>0.625</v>
      </c>
      <c r="C62">
        <f>B62/(B$71+5/8)</f>
        <v>6.097560975609756E-2</v>
      </c>
    </row>
    <row r="63" spans="1:3" x14ac:dyDescent="0.4">
      <c r="A63">
        <v>5</v>
      </c>
      <c r="B63">
        <f>2-3/8</f>
        <v>1.625</v>
      </c>
      <c r="C63">
        <f t="shared" ref="C63:C71" si="6">B63/(B$71+5/8)</f>
        <v>0.15853658536585366</v>
      </c>
    </row>
    <row r="64" spans="1:3" x14ac:dyDescent="0.4">
      <c r="A64">
        <v>8</v>
      </c>
      <c r="B64">
        <f>3-3/8</f>
        <v>2.625</v>
      </c>
      <c r="C64">
        <f t="shared" si="6"/>
        <v>0.25609756097560976</v>
      </c>
    </row>
    <row r="65" spans="1:3" x14ac:dyDescent="0.4">
      <c r="A65">
        <v>10</v>
      </c>
      <c r="B65">
        <f>4-3/8</f>
        <v>3.625</v>
      </c>
      <c r="C65">
        <f t="shared" si="6"/>
        <v>0.35365853658536583</v>
      </c>
    </row>
    <row r="66" spans="1:3" x14ac:dyDescent="0.4">
      <c r="A66">
        <v>12</v>
      </c>
      <c r="B66">
        <f>5-3/8</f>
        <v>4.625</v>
      </c>
      <c r="C66">
        <f t="shared" si="6"/>
        <v>0.45121951219512196</v>
      </c>
    </row>
    <row r="67" spans="1:3" x14ac:dyDescent="0.4">
      <c r="A67">
        <v>12</v>
      </c>
      <c r="B67">
        <f>6-3/8</f>
        <v>5.625</v>
      </c>
      <c r="C67">
        <f t="shared" si="6"/>
        <v>0.54878048780487809</v>
      </c>
    </row>
    <row r="68" spans="1:3" x14ac:dyDescent="0.4">
      <c r="A68">
        <v>15</v>
      </c>
      <c r="B68">
        <f>7-3/8</f>
        <v>6.625</v>
      </c>
      <c r="C68">
        <f t="shared" si="6"/>
        <v>0.64634146341463417</v>
      </c>
    </row>
    <row r="69" spans="1:3" x14ac:dyDescent="0.4">
      <c r="A69">
        <v>17</v>
      </c>
      <c r="B69">
        <f>8-3/8</f>
        <v>7.625</v>
      </c>
      <c r="C69">
        <f t="shared" si="6"/>
        <v>0.74390243902439024</v>
      </c>
    </row>
    <row r="70" spans="1:3" x14ac:dyDescent="0.4">
      <c r="A70">
        <v>19</v>
      </c>
      <c r="B70">
        <f>9-3/8</f>
        <v>8.625</v>
      </c>
      <c r="C70">
        <f t="shared" si="6"/>
        <v>0.84146341463414631</v>
      </c>
    </row>
    <row r="71" spans="1:3" x14ac:dyDescent="0.4">
      <c r="A71">
        <v>20</v>
      </c>
      <c r="B71">
        <f>10-3/8</f>
        <v>9.625</v>
      </c>
      <c r="C71">
        <f t="shared" si="6"/>
        <v>0.93902439024390238</v>
      </c>
    </row>
    <row r="73" spans="1:3" x14ac:dyDescent="0.4">
      <c r="A73" t="s">
        <v>0</v>
      </c>
      <c r="B73" t="s">
        <v>7</v>
      </c>
      <c r="C73" t="s">
        <v>14</v>
      </c>
    </row>
    <row r="74" spans="1:3" x14ac:dyDescent="0.4">
      <c r="A74">
        <v>3</v>
      </c>
      <c r="B74">
        <v>1</v>
      </c>
      <c r="C74">
        <f>B74/$B$83</f>
        <v>0.1</v>
      </c>
    </row>
    <row r="75" spans="1:3" x14ac:dyDescent="0.4">
      <c r="A75">
        <v>5</v>
      </c>
      <c r="B75">
        <v>2</v>
      </c>
      <c r="C75">
        <f t="shared" ref="C75:C83" si="7">B75/$B$83</f>
        <v>0.2</v>
      </c>
    </row>
    <row r="76" spans="1:3" x14ac:dyDescent="0.4">
      <c r="A76">
        <v>8</v>
      </c>
      <c r="B76">
        <v>3</v>
      </c>
      <c r="C76">
        <f t="shared" si="7"/>
        <v>0.3</v>
      </c>
    </row>
    <row r="77" spans="1:3" x14ac:dyDescent="0.4">
      <c r="A77">
        <v>10</v>
      </c>
      <c r="B77">
        <v>4</v>
      </c>
      <c r="C77">
        <f t="shared" si="7"/>
        <v>0.4</v>
      </c>
    </row>
    <row r="78" spans="1:3" x14ac:dyDescent="0.4">
      <c r="A78">
        <v>12</v>
      </c>
      <c r="B78">
        <v>5</v>
      </c>
      <c r="C78">
        <f t="shared" si="7"/>
        <v>0.5</v>
      </c>
    </row>
    <row r="79" spans="1:3" x14ac:dyDescent="0.4">
      <c r="A79">
        <v>12</v>
      </c>
      <c r="B79">
        <v>6</v>
      </c>
      <c r="C79">
        <f t="shared" si="7"/>
        <v>0.6</v>
      </c>
    </row>
    <row r="80" spans="1:3" x14ac:dyDescent="0.4">
      <c r="A80">
        <v>15</v>
      </c>
      <c r="B80">
        <v>7</v>
      </c>
      <c r="C80">
        <f t="shared" si="7"/>
        <v>0.7</v>
      </c>
    </row>
    <row r="81" spans="1:4" x14ac:dyDescent="0.4">
      <c r="A81">
        <v>17</v>
      </c>
      <c r="B81">
        <v>8</v>
      </c>
      <c r="C81">
        <f t="shared" si="7"/>
        <v>0.8</v>
      </c>
    </row>
    <row r="82" spans="1:4" x14ac:dyDescent="0.4">
      <c r="A82">
        <v>19</v>
      </c>
      <c r="B82">
        <v>9</v>
      </c>
      <c r="C82">
        <f t="shared" si="7"/>
        <v>0.9</v>
      </c>
    </row>
    <row r="83" spans="1:4" x14ac:dyDescent="0.4">
      <c r="A83">
        <v>20</v>
      </c>
      <c r="B83">
        <v>10</v>
      </c>
      <c r="C83">
        <f t="shared" si="7"/>
        <v>1</v>
      </c>
    </row>
    <row r="85" spans="1:4" x14ac:dyDescent="0.4">
      <c r="A85" t="s">
        <v>15</v>
      </c>
      <c r="B85" t="s">
        <v>7</v>
      </c>
      <c r="C85" t="s">
        <v>14</v>
      </c>
      <c r="D85" t="s">
        <v>18</v>
      </c>
    </row>
    <row r="86" spans="1:4" x14ac:dyDescent="0.4">
      <c r="A86">
        <v>3</v>
      </c>
      <c r="B86">
        <v>0</v>
      </c>
      <c r="C86">
        <f>B86/$B$105</f>
        <v>0</v>
      </c>
      <c r="D86">
        <f>(A86+A87)/2</f>
        <v>3</v>
      </c>
    </row>
    <row r="87" spans="1:4" x14ac:dyDescent="0.4">
      <c r="A87">
        <v>3</v>
      </c>
      <c r="B87">
        <v>1</v>
      </c>
      <c r="C87">
        <f t="shared" ref="C87:C105" si="8">B87/$B$105</f>
        <v>0.1</v>
      </c>
      <c r="D87">
        <f t="shared" ref="D87:D105" si="9">(A87+A88)/2</f>
        <v>4</v>
      </c>
    </row>
    <row r="88" spans="1:4" x14ac:dyDescent="0.4">
      <c r="A88">
        <v>5</v>
      </c>
      <c r="B88">
        <v>1</v>
      </c>
      <c r="C88">
        <f t="shared" si="8"/>
        <v>0.1</v>
      </c>
      <c r="D88">
        <f t="shared" si="9"/>
        <v>5</v>
      </c>
    </row>
    <row r="89" spans="1:4" x14ac:dyDescent="0.4">
      <c r="A89">
        <v>5</v>
      </c>
      <c r="B89">
        <v>2</v>
      </c>
      <c r="C89">
        <f t="shared" si="8"/>
        <v>0.2</v>
      </c>
      <c r="D89">
        <f t="shared" si="9"/>
        <v>6.5</v>
      </c>
    </row>
    <row r="90" spans="1:4" x14ac:dyDescent="0.4">
      <c r="A90">
        <v>8</v>
      </c>
      <c r="B90">
        <v>2</v>
      </c>
      <c r="C90">
        <f t="shared" si="8"/>
        <v>0.2</v>
      </c>
      <c r="D90">
        <f t="shared" si="9"/>
        <v>8</v>
      </c>
    </row>
    <row r="91" spans="1:4" x14ac:dyDescent="0.4">
      <c r="A91">
        <v>8</v>
      </c>
      <c r="B91">
        <v>3</v>
      </c>
      <c r="C91">
        <f t="shared" si="8"/>
        <v>0.3</v>
      </c>
      <c r="D91">
        <f t="shared" si="9"/>
        <v>9</v>
      </c>
    </row>
    <row r="92" spans="1:4" x14ac:dyDescent="0.4">
      <c r="A92">
        <v>10</v>
      </c>
      <c r="B92">
        <v>3</v>
      </c>
      <c r="C92">
        <f t="shared" si="8"/>
        <v>0.3</v>
      </c>
      <c r="D92">
        <f t="shared" si="9"/>
        <v>10</v>
      </c>
    </row>
    <row r="93" spans="1:4" x14ac:dyDescent="0.4">
      <c r="A93">
        <v>10</v>
      </c>
      <c r="B93">
        <v>4</v>
      </c>
      <c r="C93">
        <f t="shared" si="8"/>
        <v>0.4</v>
      </c>
      <c r="D93">
        <f t="shared" si="9"/>
        <v>11</v>
      </c>
    </row>
    <row r="94" spans="1:4" x14ac:dyDescent="0.4">
      <c r="A94">
        <v>12</v>
      </c>
      <c r="B94">
        <v>4</v>
      </c>
      <c r="C94">
        <f t="shared" si="8"/>
        <v>0.4</v>
      </c>
      <c r="D94">
        <f t="shared" si="9"/>
        <v>12</v>
      </c>
    </row>
    <row r="95" spans="1:4" x14ac:dyDescent="0.4">
      <c r="A95">
        <v>12</v>
      </c>
      <c r="B95">
        <v>5</v>
      </c>
      <c r="C95">
        <f t="shared" si="8"/>
        <v>0.5</v>
      </c>
      <c r="D95">
        <f t="shared" si="9"/>
        <v>12</v>
      </c>
    </row>
    <row r="96" spans="1:4" x14ac:dyDescent="0.4">
      <c r="A96">
        <v>12</v>
      </c>
      <c r="B96">
        <v>5</v>
      </c>
      <c r="C96">
        <f t="shared" si="8"/>
        <v>0.5</v>
      </c>
      <c r="D96">
        <f t="shared" si="9"/>
        <v>12</v>
      </c>
    </row>
    <row r="97" spans="1:4" x14ac:dyDescent="0.4">
      <c r="A97">
        <v>12</v>
      </c>
      <c r="B97">
        <v>6</v>
      </c>
      <c r="C97">
        <f t="shared" si="8"/>
        <v>0.6</v>
      </c>
      <c r="D97">
        <f t="shared" si="9"/>
        <v>13.5</v>
      </c>
    </row>
    <row r="98" spans="1:4" x14ac:dyDescent="0.4">
      <c r="A98">
        <v>15</v>
      </c>
      <c r="B98">
        <v>6</v>
      </c>
      <c r="C98">
        <f t="shared" si="8"/>
        <v>0.6</v>
      </c>
      <c r="D98">
        <f t="shared" si="9"/>
        <v>15</v>
      </c>
    </row>
    <row r="99" spans="1:4" x14ac:dyDescent="0.4">
      <c r="A99">
        <v>15</v>
      </c>
      <c r="B99">
        <v>7</v>
      </c>
      <c r="C99">
        <f t="shared" si="8"/>
        <v>0.7</v>
      </c>
      <c r="D99">
        <f t="shared" si="9"/>
        <v>16</v>
      </c>
    </row>
    <row r="100" spans="1:4" x14ac:dyDescent="0.4">
      <c r="A100">
        <v>17</v>
      </c>
      <c r="B100">
        <v>7</v>
      </c>
      <c r="C100">
        <f t="shared" si="8"/>
        <v>0.7</v>
      </c>
      <c r="D100">
        <f t="shared" si="9"/>
        <v>17</v>
      </c>
    </row>
    <row r="101" spans="1:4" x14ac:dyDescent="0.4">
      <c r="A101">
        <v>17</v>
      </c>
      <c r="B101">
        <v>8</v>
      </c>
      <c r="C101">
        <f t="shared" si="8"/>
        <v>0.8</v>
      </c>
      <c r="D101">
        <f t="shared" si="9"/>
        <v>18</v>
      </c>
    </row>
    <row r="102" spans="1:4" x14ac:dyDescent="0.4">
      <c r="A102">
        <v>19</v>
      </c>
      <c r="B102">
        <v>8</v>
      </c>
      <c r="C102">
        <f t="shared" si="8"/>
        <v>0.8</v>
      </c>
      <c r="D102">
        <f t="shared" si="9"/>
        <v>19</v>
      </c>
    </row>
    <row r="103" spans="1:4" x14ac:dyDescent="0.4">
      <c r="A103">
        <v>19</v>
      </c>
      <c r="B103">
        <v>9</v>
      </c>
      <c r="C103">
        <f t="shared" si="8"/>
        <v>0.9</v>
      </c>
      <c r="D103">
        <f t="shared" si="9"/>
        <v>19.5</v>
      </c>
    </row>
    <row r="104" spans="1:4" x14ac:dyDescent="0.4">
      <c r="A104">
        <v>20</v>
      </c>
      <c r="B104">
        <v>9</v>
      </c>
      <c r="C104">
        <f t="shared" si="8"/>
        <v>0.9</v>
      </c>
      <c r="D104">
        <f t="shared" si="9"/>
        <v>20</v>
      </c>
    </row>
    <row r="105" spans="1:4" x14ac:dyDescent="0.4">
      <c r="A105">
        <v>20</v>
      </c>
      <c r="B105">
        <v>10</v>
      </c>
      <c r="C105">
        <f t="shared" si="8"/>
        <v>1</v>
      </c>
      <c r="D105">
        <f t="shared" si="9"/>
        <v>10</v>
      </c>
    </row>
    <row r="107" spans="1:4" x14ac:dyDescent="0.4">
      <c r="A107" t="s">
        <v>15</v>
      </c>
      <c r="B107" t="s">
        <v>16</v>
      </c>
      <c r="C107" t="s">
        <v>14</v>
      </c>
    </row>
    <row r="108" spans="1:4" x14ac:dyDescent="0.4">
      <c r="A108">
        <v>3</v>
      </c>
      <c r="B108">
        <f>1-1/2</f>
        <v>0.5</v>
      </c>
      <c r="C108">
        <f>B108/(B$126+1/2)</f>
        <v>0.05</v>
      </c>
    </row>
    <row r="109" spans="1:4" x14ac:dyDescent="0.4">
      <c r="A109">
        <v>3</v>
      </c>
      <c r="B109">
        <f>2-1/2</f>
        <v>1.5</v>
      </c>
      <c r="C109">
        <f>B109/(B$126+1/2)</f>
        <v>0.15</v>
      </c>
    </row>
    <row r="110" spans="1:4" x14ac:dyDescent="0.4">
      <c r="A110">
        <v>5</v>
      </c>
      <c r="B110">
        <f>2-1/2</f>
        <v>1.5</v>
      </c>
      <c r="C110">
        <f>B110/(B$126+1/2)</f>
        <v>0.15</v>
      </c>
    </row>
    <row r="111" spans="1:4" x14ac:dyDescent="0.4">
      <c r="A111">
        <v>5</v>
      </c>
      <c r="B111">
        <f>3-1/2</f>
        <v>2.5</v>
      </c>
      <c r="C111">
        <f>B111/(B$126+1/2)</f>
        <v>0.25</v>
      </c>
    </row>
    <row r="112" spans="1:4" x14ac:dyDescent="0.4">
      <c r="A112">
        <v>8</v>
      </c>
      <c r="B112">
        <f>3-1/2</f>
        <v>2.5</v>
      </c>
      <c r="C112">
        <f>B112/(B$126+1/2)</f>
        <v>0.25</v>
      </c>
    </row>
    <row r="113" spans="1:3" x14ac:dyDescent="0.4">
      <c r="A113">
        <v>8</v>
      </c>
      <c r="B113">
        <f>4-1/2</f>
        <v>3.5</v>
      </c>
      <c r="C113">
        <f>B113/(B$126+1/2)</f>
        <v>0.35</v>
      </c>
    </row>
    <row r="114" spans="1:3" x14ac:dyDescent="0.4">
      <c r="A114">
        <v>10</v>
      </c>
      <c r="B114">
        <f>4-1/2</f>
        <v>3.5</v>
      </c>
      <c r="C114">
        <f>B114/(B$126+1/2)</f>
        <v>0.35</v>
      </c>
    </row>
    <row r="115" spans="1:3" x14ac:dyDescent="0.4">
      <c r="A115">
        <v>10</v>
      </c>
      <c r="B115">
        <f>5-1/2</f>
        <v>4.5</v>
      </c>
      <c r="C115">
        <f>B115/(B$126+1/2)</f>
        <v>0.45</v>
      </c>
    </row>
    <row r="116" spans="1:3" x14ac:dyDescent="0.4">
      <c r="A116">
        <v>12</v>
      </c>
      <c r="B116">
        <f>5-1/2</f>
        <v>4.5</v>
      </c>
      <c r="C116">
        <f>B116/(B$126+1/2)</f>
        <v>0.45</v>
      </c>
    </row>
    <row r="117" spans="1:3" x14ac:dyDescent="0.4">
      <c r="A117">
        <v>12</v>
      </c>
      <c r="B117">
        <f>6-1/2</f>
        <v>5.5</v>
      </c>
      <c r="C117">
        <f>B117/(B$126+1/2)</f>
        <v>0.55000000000000004</v>
      </c>
    </row>
    <row r="118" spans="1:3" x14ac:dyDescent="0.4">
      <c r="A118">
        <v>12</v>
      </c>
      <c r="B118">
        <f>6-1/2</f>
        <v>5.5</v>
      </c>
      <c r="C118">
        <f>B118/(B$126+1/2)</f>
        <v>0.55000000000000004</v>
      </c>
    </row>
    <row r="119" spans="1:3" x14ac:dyDescent="0.4">
      <c r="A119">
        <v>12</v>
      </c>
      <c r="B119">
        <f>7-1/2</f>
        <v>6.5</v>
      </c>
      <c r="C119">
        <f>B119/(B$126+1/2)</f>
        <v>0.65</v>
      </c>
    </row>
    <row r="120" spans="1:3" x14ac:dyDescent="0.4">
      <c r="A120">
        <v>15</v>
      </c>
      <c r="B120">
        <f>7-1/2</f>
        <v>6.5</v>
      </c>
      <c r="C120">
        <f>B120/(B$126+1/2)</f>
        <v>0.65</v>
      </c>
    </row>
    <row r="121" spans="1:3" x14ac:dyDescent="0.4">
      <c r="A121">
        <v>15</v>
      </c>
      <c r="B121">
        <f>8-1/2</f>
        <v>7.5</v>
      </c>
      <c r="C121">
        <f>B121/(B$126+1/2)</f>
        <v>0.75</v>
      </c>
    </row>
    <row r="122" spans="1:3" x14ac:dyDescent="0.4">
      <c r="A122">
        <v>17</v>
      </c>
      <c r="B122">
        <f>8-1/2</f>
        <v>7.5</v>
      </c>
      <c r="C122">
        <f>B122/(B$126+1/2)</f>
        <v>0.75</v>
      </c>
    </row>
    <row r="123" spans="1:3" x14ac:dyDescent="0.4">
      <c r="A123">
        <v>17</v>
      </c>
      <c r="B123">
        <f>9-1/2</f>
        <v>8.5</v>
      </c>
      <c r="C123">
        <f>B123/(B$126+1/2)</f>
        <v>0.85</v>
      </c>
    </row>
    <row r="124" spans="1:3" x14ac:dyDescent="0.4">
      <c r="A124">
        <v>19</v>
      </c>
      <c r="B124">
        <f>9-1/2</f>
        <v>8.5</v>
      </c>
      <c r="C124">
        <f>B124/(B$126+1/2)</f>
        <v>0.85</v>
      </c>
    </row>
    <row r="125" spans="1:3" x14ac:dyDescent="0.4">
      <c r="A125">
        <v>19</v>
      </c>
      <c r="B125">
        <f>10-1/2</f>
        <v>9.5</v>
      </c>
      <c r="C125">
        <f>B125/(B$126+1/2)</f>
        <v>0.95</v>
      </c>
    </row>
    <row r="126" spans="1:3" x14ac:dyDescent="0.4">
      <c r="A126">
        <v>20</v>
      </c>
      <c r="B126">
        <f>10-1/2</f>
        <v>9.5</v>
      </c>
      <c r="C126">
        <f>B126/(B$126+1/2)</f>
        <v>0.95</v>
      </c>
    </row>
  </sheetData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shouji</dc:creator>
  <cp:lastModifiedBy>shouji</cp:lastModifiedBy>
  <dcterms:created xsi:type="dcterms:W3CDTF">2019-06-19T08:08:45Z</dcterms:created>
  <dcterms:modified xsi:type="dcterms:W3CDTF">2019-07-11T06:41:48Z</dcterms:modified>
</cp:coreProperties>
</file>